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920" yWindow="96" windowWidth="18576" windowHeight="14412" tabRatio="777"/>
  </bookViews>
  <sheets>
    <sheet name="VAN - PH 2 CLEAR" sheetId="1" r:id="rId1"/>
    <sheet name="VAN - PH 2 COVER" sheetId="2" r:id="rId2"/>
    <sheet name="LAK - FARM" sheetId="3" r:id="rId3"/>
    <sheet name="KET - CEMETERY" sheetId="4" r:id="rId4"/>
    <sheet name="LYO - WET" sheetId="5" r:id="rId5"/>
    <sheet name="LYO - UPLAND" sheetId="6" r:id="rId6"/>
    <sheet name="LAK - D-M PRAIRIE" sheetId="7" r:id="rId7"/>
    <sheet name="LAK - WOODLAND" sheetId="8" r:id="rId8"/>
    <sheet name="WAD - PH 6" sheetId="9" r:id="rId9"/>
    <sheet name="GRT - PH 2" sheetId="10" r:id="rId10"/>
    <sheet name="VOL" sheetId="11" r:id="rId11"/>
    <sheet name="WAU - DOG" sheetId="14" r:id="rId12"/>
    <sheet name="CUB - PH 4 DRY" sheetId="15" r:id="rId13"/>
    <sheet name="CUB - PH 4 WET" sheetId="12" r:id="rId14"/>
    <sheet name="PRA - MIT. UPLAND" sheetId="16" r:id="rId15"/>
    <sheet name="PRA - MIT. WET" sheetId="13" r:id="rId16"/>
    <sheet name="GRT - COVER" sheetId="17" r:id="rId17"/>
  </sheets>
  <externalReferences>
    <externalReference r:id="rId18"/>
  </externalReferences>
  <definedNames>
    <definedName name="MasterPlant">'[1]DO NOT BUY species'!$7:$1538</definedName>
  </definedNames>
  <calcPr calcId="162913"/>
</workbook>
</file>

<file path=xl/calcChain.xml><?xml version="1.0" encoding="utf-8"?>
<calcChain xmlns="http://schemas.openxmlformats.org/spreadsheetml/2006/main">
  <c r="H74" i="15" l="1"/>
  <c r="AB97" i="16"/>
  <c r="T96" i="16"/>
  <c r="T95" i="16"/>
  <c r="T94" i="16"/>
  <c r="T93" i="16"/>
  <c r="T92" i="16"/>
  <c r="T91" i="16"/>
  <c r="T90" i="16"/>
  <c r="T88" i="16"/>
  <c r="T87" i="16"/>
  <c r="T85" i="16"/>
  <c r="T84" i="16"/>
  <c r="T83" i="16"/>
  <c r="T82" i="16"/>
  <c r="T79" i="16"/>
  <c r="T78" i="16"/>
  <c r="T77" i="16"/>
  <c r="T76" i="16"/>
  <c r="T75" i="16"/>
  <c r="T74" i="16"/>
  <c r="T73" i="16"/>
  <c r="T72" i="16"/>
  <c r="T70" i="16"/>
  <c r="T69" i="16"/>
  <c r="T67" i="16"/>
  <c r="T66" i="16"/>
  <c r="T65" i="16"/>
  <c r="T64" i="16"/>
  <c r="T59" i="16"/>
  <c r="T58" i="16"/>
  <c r="T57" i="16"/>
  <c r="T56" i="16"/>
  <c r="T55" i="16"/>
  <c r="T54" i="16"/>
  <c r="T53" i="16"/>
  <c r="T52" i="16"/>
  <c r="T50" i="16"/>
  <c r="T48" i="16"/>
  <c r="T46" i="16"/>
  <c r="T45" i="16"/>
  <c r="T44" i="16"/>
  <c r="T43" i="16"/>
  <c r="T42" i="16"/>
  <c r="T41" i="16"/>
  <c r="T40" i="16"/>
  <c r="T39" i="16"/>
  <c r="T37" i="16"/>
  <c r="T36" i="16"/>
  <c r="T34" i="16"/>
  <c r="T33" i="16"/>
  <c r="T29" i="16"/>
  <c r="T27" i="16"/>
  <c r="T24" i="16"/>
  <c r="T23" i="16"/>
  <c r="T22" i="16"/>
  <c r="T21" i="16"/>
  <c r="T17" i="16"/>
  <c r="T15" i="16"/>
  <c r="T14" i="16"/>
  <c r="T12" i="16"/>
  <c r="T11" i="16"/>
  <c r="T8" i="16"/>
  <c r="T69" i="12"/>
  <c r="T68" i="12"/>
  <c r="T67" i="12"/>
  <c r="T66" i="12"/>
  <c r="T65" i="12"/>
  <c r="T64" i="12"/>
  <c r="T62" i="12"/>
  <c r="T61" i="12"/>
  <c r="T60" i="12"/>
  <c r="T59" i="12"/>
  <c r="T58" i="12"/>
  <c r="T57" i="12"/>
  <c r="T56" i="12"/>
  <c r="T55" i="12"/>
  <c r="T54" i="12"/>
  <c r="T53" i="12"/>
  <c r="T52" i="12"/>
  <c r="T50" i="12"/>
  <c r="T49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3" i="12"/>
  <c r="T32" i="12"/>
  <c r="T30" i="12"/>
  <c r="T29" i="12"/>
  <c r="T28" i="12"/>
  <c r="T27" i="12"/>
  <c r="T25" i="12"/>
  <c r="T23" i="12"/>
  <c r="T21" i="12"/>
  <c r="T18" i="12"/>
  <c r="T17" i="12"/>
  <c r="T15" i="12"/>
  <c r="T14" i="12"/>
  <c r="T13" i="12"/>
  <c r="T11" i="12"/>
  <c r="T10" i="12"/>
  <c r="T8" i="12"/>
  <c r="T73" i="15"/>
  <c r="T72" i="15"/>
  <c r="T71" i="15"/>
  <c r="T70" i="15"/>
  <c r="T69" i="15"/>
  <c r="T68" i="15"/>
  <c r="T65" i="15"/>
  <c r="T64" i="15"/>
  <c r="T63" i="15"/>
  <c r="T62" i="15"/>
  <c r="T60" i="15"/>
  <c r="T59" i="15"/>
  <c r="T58" i="15"/>
  <c r="T53" i="15"/>
  <c r="T52" i="15"/>
  <c r="T51" i="15"/>
  <c r="T50" i="15"/>
  <c r="T49" i="15"/>
  <c r="T48" i="15"/>
  <c r="T47" i="15"/>
  <c r="T46" i="15"/>
  <c r="T45" i="15"/>
  <c r="T41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0" i="15"/>
  <c r="T19" i="15"/>
  <c r="T18" i="15"/>
  <c r="T17" i="15"/>
  <c r="T16" i="15"/>
  <c r="T14" i="15"/>
  <c r="T12" i="15"/>
  <c r="T11" i="15"/>
  <c r="T65" i="10"/>
  <c r="T64" i="10"/>
  <c r="T63" i="10"/>
  <c r="T66" i="10" s="1"/>
  <c r="T62" i="10"/>
  <c r="T61" i="10"/>
  <c r="T60" i="10"/>
  <c r="T59" i="10"/>
  <c r="T58" i="10"/>
  <c r="T57" i="10"/>
  <c r="T56" i="10"/>
  <c r="T55" i="10"/>
  <c r="T54" i="10"/>
  <c r="T52" i="10"/>
  <c r="T51" i="10"/>
  <c r="T50" i="10"/>
  <c r="T48" i="10"/>
  <c r="T45" i="10"/>
  <c r="T44" i="10"/>
  <c r="T42" i="10"/>
  <c r="T41" i="10"/>
  <c r="T47" i="10"/>
  <c r="T46" i="10"/>
  <c r="T43" i="10"/>
  <c r="T39" i="10"/>
  <c r="T38" i="10"/>
  <c r="T37" i="10"/>
  <c r="T36" i="10"/>
  <c r="T35" i="10"/>
  <c r="T34" i="10"/>
  <c r="T33" i="10"/>
  <c r="T32" i="10"/>
  <c r="T29" i="10"/>
  <c r="T28" i="10"/>
  <c r="T27" i="10"/>
  <c r="T26" i="10"/>
  <c r="T25" i="10"/>
  <c r="T23" i="10"/>
  <c r="T21" i="10"/>
  <c r="T19" i="10"/>
  <c r="T17" i="10"/>
  <c r="T16" i="10"/>
  <c r="T15" i="10"/>
  <c r="T13" i="10"/>
  <c r="T11" i="10"/>
  <c r="T10" i="10"/>
  <c r="L56" i="5"/>
  <c r="X96" i="16"/>
  <c r="X94" i="16"/>
  <c r="X36" i="16"/>
  <c r="X97" i="16" s="1"/>
  <c r="X11" i="16"/>
  <c r="X69" i="12"/>
  <c r="X41" i="12"/>
  <c r="X10" i="12"/>
  <c r="X70" i="12" s="1"/>
  <c r="X11" i="15"/>
  <c r="X74" i="15" s="1"/>
  <c r="X37" i="15"/>
  <c r="X73" i="15"/>
  <c r="X65" i="10"/>
  <c r="X63" i="10"/>
  <c r="X43" i="7"/>
  <c r="X67" i="7"/>
  <c r="X65" i="7"/>
  <c r="X48" i="6"/>
  <c r="X47" i="6"/>
  <c r="X55" i="5"/>
  <c r="X52" i="5"/>
  <c r="X25" i="5"/>
  <c r="X33" i="4"/>
  <c r="X61" i="4"/>
  <c r="X64" i="4"/>
  <c r="AB24" i="14"/>
  <c r="X23" i="14"/>
  <c r="X17" i="14"/>
  <c r="T23" i="14"/>
  <c r="T22" i="14"/>
  <c r="T20" i="14"/>
  <c r="T19" i="14"/>
  <c r="T18" i="14"/>
  <c r="T17" i="14"/>
  <c r="T24" i="14" s="1"/>
  <c r="T16" i="14"/>
  <c r="T15" i="14"/>
  <c r="T14" i="14"/>
  <c r="AB30" i="11"/>
  <c r="X20" i="11"/>
  <c r="X14" i="11"/>
  <c r="T29" i="11"/>
  <c r="T28" i="11"/>
  <c r="T27" i="11"/>
  <c r="T30" i="11" s="1"/>
  <c r="T26" i="11"/>
  <c r="T25" i="11"/>
  <c r="T24" i="11"/>
  <c r="T23" i="11"/>
  <c r="T22" i="11"/>
  <c r="T20" i="11"/>
  <c r="T19" i="11"/>
  <c r="T17" i="11"/>
  <c r="T16" i="11"/>
  <c r="T15" i="11"/>
  <c r="T14" i="11"/>
  <c r="T13" i="11"/>
  <c r="T12" i="11"/>
  <c r="T11" i="11"/>
  <c r="X40" i="9"/>
  <c r="X39" i="9"/>
  <c r="X38" i="9"/>
  <c r="X23" i="9"/>
  <c r="X41" i="9" s="1"/>
  <c r="T40" i="9"/>
  <c r="T39" i="9"/>
  <c r="T38" i="9"/>
  <c r="T37" i="9"/>
  <c r="T36" i="9"/>
  <c r="T41" i="9" s="1"/>
  <c r="T35" i="9"/>
  <c r="T33" i="9"/>
  <c r="T31" i="9"/>
  <c r="T30" i="9"/>
  <c r="T28" i="9"/>
  <c r="T27" i="9"/>
  <c r="T23" i="9"/>
  <c r="T21" i="9"/>
  <c r="T19" i="9"/>
  <c r="T16" i="9"/>
  <c r="T14" i="9"/>
  <c r="T78" i="8"/>
  <c r="X77" i="8"/>
  <c r="X63" i="8"/>
  <c r="X59" i="8"/>
  <c r="T77" i="8"/>
  <c r="T76" i="8"/>
  <c r="T75" i="8"/>
  <c r="T73" i="8"/>
  <c r="T71" i="8"/>
  <c r="T70" i="8"/>
  <c r="T69" i="8"/>
  <c r="T68" i="8"/>
  <c r="T66" i="8"/>
  <c r="T65" i="8"/>
  <c r="T64" i="8"/>
  <c r="T63" i="8"/>
  <c r="T62" i="8"/>
  <c r="T61" i="8"/>
  <c r="T59" i="8"/>
  <c r="T58" i="8"/>
  <c r="T57" i="8"/>
  <c r="T56" i="8"/>
  <c r="T55" i="8"/>
  <c r="T50" i="8"/>
  <c r="T49" i="8"/>
  <c r="T48" i="8"/>
  <c r="T47" i="8"/>
  <c r="T46" i="8"/>
  <c r="T45" i="8"/>
  <c r="T44" i="8"/>
  <c r="T43" i="8"/>
  <c r="T41" i="8"/>
  <c r="T40" i="8"/>
  <c r="T39" i="8"/>
  <c r="T36" i="8"/>
  <c r="T35" i="8"/>
  <c r="T34" i="8"/>
  <c r="T33" i="8"/>
  <c r="T31" i="8"/>
  <c r="T30" i="8"/>
  <c r="T29" i="8"/>
  <c r="T28" i="8"/>
  <c r="T27" i="8"/>
  <c r="T25" i="8"/>
  <c r="T21" i="8"/>
  <c r="T19" i="8"/>
  <c r="T18" i="8"/>
  <c r="T14" i="8"/>
  <c r="T13" i="8"/>
  <c r="T12" i="8"/>
  <c r="T67" i="7"/>
  <c r="T66" i="7"/>
  <c r="T65" i="7"/>
  <c r="T64" i="7"/>
  <c r="T63" i="7"/>
  <c r="T62" i="7"/>
  <c r="T61" i="7"/>
  <c r="T60" i="7"/>
  <c r="T59" i="7"/>
  <c r="T58" i="7"/>
  <c r="T56" i="7"/>
  <c r="T55" i="7"/>
  <c r="T53" i="7"/>
  <c r="T68" i="7" s="1"/>
  <c r="T52" i="7"/>
  <c r="T51" i="7"/>
  <c r="T50" i="7"/>
  <c r="T49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6" i="7"/>
  <c r="T25" i="7"/>
  <c r="T24" i="7"/>
  <c r="T23" i="7"/>
  <c r="T22" i="7"/>
  <c r="T21" i="7"/>
  <c r="T15" i="7"/>
  <c r="T48" i="6"/>
  <c r="T47" i="6"/>
  <c r="T45" i="6"/>
  <c r="T44" i="6"/>
  <c r="T43" i="6"/>
  <c r="T49" i="6" s="1"/>
  <c r="T42" i="6"/>
  <c r="T41" i="6"/>
  <c r="T40" i="6"/>
  <c r="T38" i="6"/>
  <c r="T37" i="6"/>
  <c r="T36" i="6"/>
  <c r="T35" i="6"/>
  <c r="T34" i="6"/>
  <c r="T33" i="6"/>
  <c r="T32" i="6"/>
  <c r="T30" i="6"/>
  <c r="T29" i="6"/>
  <c r="T28" i="6"/>
  <c r="T27" i="6"/>
  <c r="T26" i="6"/>
  <c r="T25" i="6"/>
  <c r="T24" i="6"/>
  <c r="T23" i="6"/>
  <c r="T22" i="6"/>
  <c r="T20" i="6"/>
  <c r="T19" i="6"/>
  <c r="T18" i="6"/>
  <c r="T17" i="6"/>
  <c r="T16" i="6"/>
  <c r="T10" i="6"/>
  <c r="T55" i="5"/>
  <c r="T54" i="5"/>
  <c r="T52" i="5"/>
  <c r="T50" i="5"/>
  <c r="T56" i="5" s="1"/>
  <c r="T49" i="5"/>
  <c r="T48" i="5"/>
  <c r="T47" i="5"/>
  <c r="T45" i="5"/>
  <c r="T44" i="5"/>
  <c r="T43" i="5"/>
  <c r="T42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6" i="5"/>
  <c r="T25" i="5"/>
  <c r="T23" i="5"/>
  <c r="T22" i="5"/>
  <c r="T19" i="5"/>
  <c r="T18" i="5"/>
  <c r="T17" i="5"/>
  <c r="T16" i="5"/>
  <c r="T14" i="5"/>
  <c r="T12" i="5"/>
  <c r="T11" i="5"/>
  <c r="T10" i="5"/>
  <c r="T9" i="5"/>
  <c r="T64" i="4"/>
  <c r="T63" i="4"/>
  <c r="T65" i="4" s="1"/>
  <c r="T61" i="4"/>
  <c r="T59" i="4"/>
  <c r="T58" i="4"/>
  <c r="T55" i="4"/>
  <c r="T54" i="4"/>
  <c r="T53" i="4"/>
  <c r="T51" i="4"/>
  <c r="T50" i="4"/>
  <c r="T46" i="4"/>
  <c r="T45" i="4"/>
  <c r="T44" i="4"/>
  <c r="T42" i="4"/>
  <c r="T41" i="4"/>
  <c r="T40" i="4"/>
  <c r="T39" i="4"/>
  <c r="T37" i="4"/>
  <c r="T36" i="4"/>
  <c r="T35" i="4"/>
  <c r="T34" i="4"/>
  <c r="T33" i="4"/>
  <c r="T32" i="4"/>
  <c r="T31" i="4"/>
  <c r="T30" i="4"/>
  <c r="T29" i="4"/>
  <c r="T27" i="4"/>
  <c r="T26" i="4"/>
  <c r="T25" i="4"/>
  <c r="T24" i="4"/>
  <c r="T22" i="4"/>
  <c r="T21" i="4"/>
  <c r="T20" i="4"/>
  <c r="T19" i="4"/>
  <c r="T18" i="4"/>
  <c r="T17" i="4"/>
  <c r="T12" i="4"/>
  <c r="T11" i="4"/>
  <c r="T93" i="1"/>
  <c r="T92" i="1"/>
  <c r="T91" i="1"/>
  <c r="T90" i="1"/>
  <c r="T88" i="1"/>
  <c r="T87" i="1"/>
  <c r="T85" i="1"/>
  <c r="T84" i="1"/>
  <c r="T83" i="1"/>
  <c r="T82" i="1"/>
  <c r="T81" i="1"/>
  <c r="T79" i="1"/>
  <c r="T78" i="1"/>
  <c r="T77" i="1"/>
  <c r="T75" i="1"/>
  <c r="T74" i="1"/>
  <c r="T72" i="1"/>
  <c r="T71" i="1"/>
  <c r="T70" i="1"/>
  <c r="T69" i="1"/>
  <c r="T68" i="1"/>
  <c r="T66" i="1"/>
  <c r="T65" i="1"/>
  <c r="T64" i="1"/>
  <c r="T62" i="1"/>
  <c r="T61" i="1"/>
  <c r="T60" i="1"/>
  <c r="T59" i="1"/>
  <c r="T58" i="1"/>
  <c r="T57" i="1"/>
  <c r="T55" i="1"/>
  <c r="T54" i="1"/>
  <c r="T53" i="1"/>
  <c r="T50" i="1"/>
  <c r="T48" i="1"/>
  <c r="T47" i="1"/>
  <c r="T46" i="1"/>
  <c r="T45" i="1"/>
  <c r="T44" i="1"/>
  <c r="T43" i="1"/>
  <c r="T42" i="1"/>
  <c r="T41" i="1"/>
  <c r="T38" i="1"/>
  <c r="T36" i="1"/>
  <c r="T33" i="1"/>
  <c r="T27" i="1"/>
  <c r="T26" i="1"/>
  <c r="T25" i="1"/>
  <c r="T21" i="1"/>
  <c r="T18" i="1"/>
  <c r="T16" i="1"/>
  <c r="T15" i="1"/>
  <c r="T14" i="1"/>
  <c r="T13" i="1"/>
  <c r="T10" i="1"/>
  <c r="T8" i="1"/>
  <c r="T37" i="2"/>
  <c r="T36" i="2"/>
  <c r="T34" i="2"/>
  <c r="T32" i="2"/>
  <c r="T31" i="2"/>
  <c r="T30" i="2"/>
  <c r="T29" i="2"/>
  <c r="T28" i="2"/>
  <c r="T27" i="2"/>
  <c r="T26" i="2"/>
  <c r="T25" i="2"/>
  <c r="T24" i="2"/>
  <c r="T23" i="2"/>
  <c r="T22" i="2"/>
  <c r="T19" i="2"/>
  <c r="T16" i="2"/>
  <c r="T15" i="2"/>
  <c r="T14" i="2"/>
  <c r="T12" i="2"/>
  <c r="T11" i="2"/>
  <c r="X93" i="1"/>
  <c r="X91" i="1"/>
  <c r="X13" i="1"/>
  <c r="X94" i="1" s="1"/>
  <c r="X37" i="2"/>
  <c r="X27" i="2"/>
  <c r="P10" i="1"/>
  <c r="P9" i="1"/>
  <c r="P8" i="1"/>
  <c r="P21" i="1"/>
  <c r="P20" i="1"/>
  <c r="P30" i="1"/>
  <c r="P27" i="1"/>
  <c r="P31" i="1"/>
  <c r="P34" i="1"/>
  <c r="P39" i="1"/>
  <c r="P40" i="1"/>
  <c r="P44" i="1"/>
  <c r="P93" i="1"/>
  <c r="P92" i="1"/>
  <c r="P90" i="1"/>
  <c r="P89" i="1"/>
  <c r="P85" i="1"/>
  <c r="P84" i="1"/>
  <c r="P83" i="1"/>
  <c r="P82" i="1"/>
  <c r="P79" i="1"/>
  <c r="P78" i="1"/>
  <c r="P75" i="1"/>
  <c r="P74" i="1"/>
  <c r="P73" i="1"/>
  <c r="P72" i="1"/>
  <c r="P70" i="1"/>
  <c r="P66" i="1"/>
  <c r="P61" i="1"/>
  <c r="P60" i="1"/>
  <c r="P59" i="1"/>
  <c r="P58" i="1"/>
  <c r="P53" i="1"/>
  <c r="P37" i="2"/>
  <c r="P36" i="2"/>
  <c r="P35" i="2"/>
  <c r="P33" i="2"/>
  <c r="P32" i="2"/>
  <c r="P31" i="2"/>
  <c r="P30" i="2"/>
  <c r="P29" i="2"/>
  <c r="P27" i="2"/>
  <c r="P24" i="2"/>
  <c r="P21" i="2"/>
  <c r="P17" i="2"/>
  <c r="P16" i="2"/>
  <c r="P12" i="2"/>
  <c r="P10" i="2"/>
  <c r="P8" i="2"/>
  <c r="P64" i="4"/>
  <c r="P61" i="4"/>
  <c r="P65" i="4" s="1"/>
  <c r="P59" i="4"/>
  <c r="P58" i="4"/>
  <c r="P54" i="4"/>
  <c r="P52" i="4"/>
  <c r="P51" i="4"/>
  <c r="P50" i="4"/>
  <c r="P48" i="4"/>
  <c r="P47" i="4"/>
  <c r="P45" i="4"/>
  <c r="P44" i="4"/>
  <c r="P41" i="4"/>
  <c r="P40" i="4"/>
  <c r="P33" i="4"/>
  <c r="P32" i="4"/>
  <c r="P31" i="4"/>
  <c r="P29" i="4"/>
  <c r="P28" i="4"/>
  <c r="P26" i="4"/>
  <c r="P24" i="4"/>
  <c r="P23" i="4"/>
  <c r="P20" i="4"/>
  <c r="P9" i="4"/>
  <c r="P8" i="4"/>
  <c r="P55" i="5"/>
  <c r="P56" i="5" s="1"/>
  <c r="P54" i="5"/>
  <c r="P53" i="5"/>
  <c r="P52" i="5"/>
  <c r="P49" i="5"/>
  <c r="P47" i="5"/>
  <c r="P43" i="5"/>
  <c r="P42" i="5"/>
  <c r="P40" i="5"/>
  <c r="P39" i="5"/>
  <c r="P36" i="5"/>
  <c r="P35" i="5"/>
  <c r="P31" i="5"/>
  <c r="P30" i="5"/>
  <c r="P29" i="5"/>
  <c r="P27" i="5"/>
  <c r="P20" i="5"/>
  <c r="P19" i="5"/>
  <c r="P11" i="5"/>
  <c r="P8" i="5"/>
  <c r="P48" i="6"/>
  <c r="P49" i="6" s="1"/>
  <c r="P47" i="6"/>
  <c r="P45" i="6"/>
  <c r="P44" i="6"/>
  <c r="P42" i="6"/>
  <c r="P41" i="6"/>
  <c r="P39" i="6"/>
  <c r="P38" i="6"/>
  <c r="P37" i="6"/>
  <c r="P36" i="6"/>
  <c r="P35" i="6"/>
  <c r="P33" i="6"/>
  <c r="P28" i="6"/>
  <c r="P25" i="6"/>
  <c r="P23" i="6"/>
  <c r="P22" i="6"/>
  <c r="P18" i="6"/>
  <c r="P15" i="6"/>
  <c r="P13" i="6"/>
  <c r="P8" i="6"/>
  <c r="P66" i="7"/>
  <c r="P68" i="7" s="1"/>
  <c r="P65" i="7"/>
  <c r="P63" i="7"/>
  <c r="P62" i="7"/>
  <c r="P61" i="7"/>
  <c r="P60" i="7"/>
  <c r="P58" i="7"/>
  <c r="P57" i="7"/>
  <c r="P56" i="7"/>
  <c r="P55" i="7"/>
  <c r="P54" i="7"/>
  <c r="P52" i="7"/>
  <c r="P51" i="7"/>
  <c r="P50" i="7"/>
  <c r="P43" i="7"/>
  <c r="P42" i="7"/>
  <c r="P36" i="7"/>
  <c r="P35" i="7"/>
  <c r="P31" i="7"/>
  <c r="P30" i="7"/>
  <c r="P28" i="7"/>
  <c r="P27" i="7"/>
  <c r="P23" i="7"/>
  <c r="P20" i="7"/>
  <c r="P18" i="7"/>
  <c r="P13" i="7"/>
  <c r="P11" i="7"/>
  <c r="P9" i="7"/>
  <c r="P8" i="7"/>
  <c r="P77" i="8"/>
  <c r="P78" i="8" s="1"/>
  <c r="P73" i="8"/>
  <c r="P72" i="8"/>
  <c r="P66" i="8"/>
  <c r="P65" i="8"/>
  <c r="P61" i="8"/>
  <c r="P59" i="8"/>
  <c r="P47" i="8"/>
  <c r="P46" i="8"/>
  <c r="P24" i="8"/>
  <c r="P23" i="8"/>
  <c r="P13" i="8"/>
  <c r="P10" i="8"/>
  <c r="P39" i="9"/>
  <c r="P38" i="9"/>
  <c r="P35" i="9"/>
  <c r="P41" i="9" s="1"/>
  <c r="P34" i="9"/>
  <c r="P33" i="9"/>
  <c r="P19" i="9"/>
  <c r="P18" i="9"/>
  <c r="P11" i="9"/>
  <c r="P9" i="9"/>
  <c r="P64" i="10"/>
  <c r="P62" i="10"/>
  <c r="P66" i="10" s="1"/>
  <c r="P57" i="10"/>
  <c r="P56" i="10"/>
  <c r="P55" i="10"/>
  <c r="P51" i="10"/>
  <c r="P50" i="10"/>
  <c r="P49" i="10"/>
  <c r="P48" i="10"/>
  <c r="P44" i="10"/>
  <c r="P26" i="10"/>
  <c r="P21" i="10"/>
  <c r="P20" i="10"/>
  <c r="P9" i="10"/>
  <c r="P29" i="11"/>
  <c r="P28" i="11"/>
  <c r="P19" i="11"/>
  <c r="P18" i="11"/>
  <c r="P17" i="11"/>
  <c r="P16" i="11"/>
  <c r="P15" i="11"/>
  <c r="P14" i="11"/>
  <c r="P8" i="11"/>
  <c r="P12" i="11"/>
  <c r="P11" i="11"/>
  <c r="P21" i="14"/>
  <c r="P20" i="14"/>
  <c r="P24" i="14" s="1"/>
  <c r="P19" i="14"/>
  <c r="P18" i="14"/>
  <c r="P15" i="14"/>
  <c r="P14" i="14"/>
  <c r="P10" i="14"/>
  <c r="P70" i="15"/>
  <c r="P69" i="15"/>
  <c r="P68" i="15"/>
  <c r="P61" i="15"/>
  <c r="P60" i="15"/>
  <c r="P59" i="15"/>
  <c r="P58" i="15"/>
  <c r="P55" i="15"/>
  <c r="P54" i="15"/>
  <c r="P51" i="15"/>
  <c r="P50" i="15"/>
  <c r="P47" i="15"/>
  <c r="P45" i="15"/>
  <c r="P37" i="15"/>
  <c r="P36" i="15"/>
  <c r="P30" i="15"/>
  <c r="P29" i="15"/>
  <c r="P26" i="15"/>
  <c r="P25" i="15"/>
  <c r="P24" i="15"/>
  <c r="P23" i="15"/>
  <c r="P22" i="15"/>
  <c r="P21" i="15"/>
  <c r="P18" i="15"/>
  <c r="P13" i="15"/>
  <c r="P9" i="15"/>
  <c r="P68" i="12"/>
  <c r="P65" i="12"/>
  <c r="P70" i="12" s="1"/>
  <c r="P64" i="12"/>
  <c r="P59" i="12"/>
  <c r="P58" i="12"/>
  <c r="P55" i="12"/>
  <c r="P53" i="12"/>
  <c r="P49" i="12"/>
  <c r="P48" i="12"/>
  <c r="P44" i="12"/>
  <c r="P41" i="12"/>
  <c r="P39" i="12"/>
  <c r="P33" i="12"/>
  <c r="P32" i="12"/>
  <c r="P30" i="12"/>
  <c r="P26" i="12"/>
  <c r="P19" i="12"/>
  <c r="P18" i="12"/>
  <c r="P17" i="12"/>
  <c r="P14" i="12"/>
  <c r="P12" i="12"/>
  <c r="P8" i="12"/>
  <c r="P95" i="16"/>
  <c r="P97" i="16" s="1"/>
  <c r="P88" i="16"/>
  <c r="P86" i="16"/>
  <c r="P83" i="16"/>
  <c r="P82" i="16"/>
  <c r="P81" i="16"/>
  <c r="P79" i="16"/>
  <c r="P74" i="16"/>
  <c r="P70" i="16"/>
  <c r="P30" i="16"/>
  <c r="P21" i="16"/>
  <c r="P20" i="16"/>
  <c r="P8" i="16"/>
  <c r="L95" i="16"/>
  <c r="L92" i="16"/>
  <c r="L97" i="16" s="1"/>
  <c r="L87" i="16"/>
  <c r="L82" i="16"/>
  <c r="L79" i="16"/>
  <c r="L74" i="16"/>
  <c r="L73" i="16"/>
  <c r="L70" i="16"/>
  <c r="L52" i="16"/>
  <c r="L39" i="16"/>
  <c r="L35" i="16"/>
  <c r="L34" i="16"/>
  <c r="L32" i="16"/>
  <c r="L31" i="16"/>
  <c r="L30" i="16"/>
  <c r="L24" i="16"/>
  <c r="L21" i="16"/>
  <c r="L20" i="16"/>
  <c r="L17" i="16"/>
  <c r="L14" i="16"/>
  <c r="L12" i="16"/>
  <c r="L69" i="12"/>
  <c r="L68" i="12"/>
  <c r="L67" i="12"/>
  <c r="L64" i="12"/>
  <c r="L65" i="12"/>
  <c r="L62" i="12"/>
  <c r="L61" i="12"/>
  <c r="L60" i="12"/>
  <c r="L70" i="12" s="1"/>
  <c r="L59" i="12"/>
  <c r="L58" i="12"/>
  <c r="L55" i="12"/>
  <c r="L53" i="12"/>
  <c r="L50" i="12"/>
  <c r="L49" i="12"/>
  <c r="L48" i="12"/>
  <c r="L47" i="12"/>
  <c r="L46" i="12"/>
  <c r="L42" i="12"/>
  <c r="L37" i="12"/>
  <c r="L38" i="12"/>
  <c r="L34" i="12"/>
  <c r="L33" i="12"/>
  <c r="L32" i="12"/>
  <c r="L29" i="12"/>
  <c r="L27" i="12"/>
  <c r="L26" i="12"/>
  <c r="L25" i="12"/>
  <c r="L24" i="12"/>
  <c r="L21" i="12"/>
  <c r="L20" i="12"/>
  <c r="L19" i="12"/>
  <c r="L18" i="12"/>
  <c r="L17" i="12"/>
  <c r="L15" i="12"/>
  <c r="L14" i="12"/>
  <c r="L12" i="12"/>
  <c r="L11" i="12"/>
  <c r="L9" i="12"/>
  <c r="L8" i="12"/>
  <c r="L73" i="15"/>
  <c r="L71" i="15"/>
  <c r="L70" i="15"/>
  <c r="L74" i="15" s="1"/>
  <c r="L69" i="15"/>
  <c r="L68" i="15"/>
  <c r="L63" i="15"/>
  <c r="L62" i="15"/>
  <c r="L60" i="15"/>
  <c r="L59" i="15"/>
  <c r="L58" i="15"/>
  <c r="L55" i="15"/>
  <c r="L51" i="15"/>
  <c r="L50" i="15"/>
  <c r="L47" i="15"/>
  <c r="L42" i="15"/>
  <c r="L37" i="15"/>
  <c r="L33" i="15"/>
  <c r="L32" i="15"/>
  <c r="L23" i="15"/>
  <c r="L22" i="15"/>
  <c r="L21" i="15"/>
  <c r="L20" i="15"/>
  <c r="L16" i="15"/>
  <c r="L15" i="15"/>
  <c r="L13" i="15"/>
  <c r="L8" i="15"/>
  <c r="L23" i="14"/>
  <c r="L22" i="14"/>
  <c r="L24" i="14" s="1"/>
  <c r="L21" i="14"/>
  <c r="L18" i="14"/>
  <c r="L17" i="14"/>
  <c r="L16" i="14"/>
  <c r="L14" i="14"/>
  <c r="L13" i="14"/>
  <c r="L11" i="14"/>
  <c r="L10" i="14"/>
  <c r="L29" i="11"/>
  <c r="L25" i="11"/>
  <c r="L20" i="11"/>
  <c r="L19" i="11"/>
  <c r="L18" i="11"/>
  <c r="L15" i="11"/>
  <c r="L13" i="11"/>
  <c r="L11" i="11"/>
  <c r="L10" i="11"/>
  <c r="L9" i="11"/>
  <c r="L8" i="11"/>
  <c r="L64" i="10"/>
  <c r="L61" i="10"/>
  <c r="L60" i="10"/>
  <c r="L55" i="10"/>
  <c r="L50" i="10"/>
  <c r="L48" i="10"/>
  <c r="L44" i="10"/>
  <c r="L34" i="10"/>
  <c r="L66" i="10" s="1"/>
  <c r="L27" i="10"/>
  <c r="L28" i="10"/>
  <c r="L24" i="10"/>
  <c r="L23" i="10"/>
  <c r="L22" i="10"/>
  <c r="L21" i="10"/>
  <c r="L20" i="10"/>
  <c r="L18" i="10"/>
  <c r="L15" i="10"/>
  <c r="L13" i="10"/>
  <c r="L11" i="10"/>
  <c r="L9" i="10"/>
  <c r="L37" i="9"/>
  <c r="L35" i="9"/>
  <c r="L33" i="9"/>
  <c r="L30" i="9"/>
  <c r="L41" i="9" s="1"/>
  <c r="L26" i="9"/>
  <c r="L22" i="9"/>
  <c r="L21" i="9"/>
  <c r="L20" i="9"/>
  <c r="L19" i="9"/>
  <c r="L18" i="9"/>
  <c r="L17" i="9"/>
  <c r="L11" i="9"/>
  <c r="L8" i="9"/>
  <c r="L65" i="8"/>
  <c r="L23" i="8"/>
  <c r="L66" i="7"/>
  <c r="L64" i="7"/>
  <c r="L62" i="7"/>
  <c r="L61" i="7"/>
  <c r="L60" i="7"/>
  <c r="L59" i="7"/>
  <c r="L68" i="7" s="1"/>
  <c r="L56" i="7"/>
  <c r="L55" i="7"/>
  <c r="L52" i="7"/>
  <c r="L51" i="7"/>
  <c r="L50" i="7"/>
  <c r="L48" i="7"/>
  <c r="L38" i="7"/>
  <c r="L37" i="7"/>
  <c r="L36" i="7"/>
  <c r="L28" i="7"/>
  <c r="L27" i="7"/>
  <c r="L26" i="7"/>
  <c r="L21" i="7"/>
  <c r="L20" i="7"/>
  <c r="L19" i="7"/>
  <c r="L18" i="7"/>
  <c r="L15" i="7"/>
  <c r="L13" i="7"/>
  <c r="L10" i="7"/>
  <c r="L9" i="7"/>
  <c r="L46" i="6"/>
  <c r="L44" i="6"/>
  <c r="L42" i="6"/>
  <c r="L41" i="6"/>
  <c r="L40" i="6"/>
  <c r="L49" i="6" s="1"/>
  <c r="L38" i="6"/>
  <c r="L37" i="6"/>
  <c r="L36" i="6"/>
  <c r="L35" i="6"/>
  <c r="L31" i="6"/>
  <c r="L26" i="6"/>
  <c r="L25" i="6"/>
  <c r="L22" i="6"/>
  <c r="L20" i="6"/>
  <c r="L16" i="6"/>
  <c r="L15" i="6"/>
  <c r="L14" i="6"/>
  <c r="L13" i="6"/>
  <c r="L9" i="6"/>
  <c r="L8" i="6"/>
  <c r="L55" i="5"/>
  <c r="L54" i="5"/>
  <c r="L53" i="5"/>
  <c r="L52" i="5"/>
  <c r="L51" i="5"/>
  <c r="L49" i="5"/>
  <c r="L48" i="5"/>
  <c r="L47" i="5"/>
  <c r="L43" i="5"/>
  <c r="L42" i="5"/>
  <c r="L40" i="5"/>
  <c r="L39" i="5"/>
  <c r="L37" i="5"/>
  <c r="L36" i="5"/>
  <c r="L34" i="5"/>
  <c r="L33" i="5"/>
  <c r="L31" i="5"/>
  <c r="L30" i="5"/>
  <c r="L28" i="5"/>
  <c r="L27" i="5"/>
  <c r="L26" i="5"/>
  <c r="L25" i="5"/>
  <c r="L24" i="5"/>
  <c r="L22" i="5"/>
  <c r="L21" i="5"/>
  <c r="L20" i="5"/>
  <c r="L19" i="5"/>
  <c r="L18" i="5"/>
  <c r="L17" i="5"/>
  <c r="L16" i="5"/>
  <c r="L14" i="5"/>
  <c r="L12" i="5"/>
  <c r="L10" i="5"/>
  <c r="L9" i="5"/>
  <c r="L8" i="5"/>
  <c r="L64" i="4"/>
  <c r="L59" i="4"/>
  <c r="L58" i="4"/>
  <c r="L51" i="4"/>
  <c r="L50" i="4"/>
  <c r="L48" i="4"/>
  <c r="L45" i="4"/>
  <c r="L44" i="4"/>
  <c r="L41" i="4"/>
  <c r="L38" i="4"/>
  <c r="L65" i="4" s="1"/>
  <c r="L33" i="4"/>
  <c r="L30" i="4"/>
  <c r="L29" i="4"/>
  <c r="L24" i="4"/>
  <c r="L23" i="4"/>
  <c r="L22" i="4"/>
  <c r="L19" i="4"/>
  <c r="L18" i="4"/>
  <c r="L12" i="4"/>
  <c r="L11" i="4"/>
  <c r="L9" i="4"/>
  <c r="L8" i="4"/>
  <c r="L92" i="1"/>
  <c r="L89" i="1"/>
  <c r="L84" i="1"/>
  <c r="L83" i="1"/>
  <c r="L82" i="1"/>
  <c r="L79" i="1"/>
  <c r="L78" i="1"/>
  <c r="L74" i="1"/>
  <c r="L72" i="1"/>
  <c r="L70" i="1"/>
  <c r="L68" i="1"/>
  <c r="L66" i="1"/>
  <c r="L57" i="1"/>
  <c r="L45" i="1"/>
  <c r="L41" i="1"/>
  <c r="L40" i="1"/>
  <c r="L39" i="1"/>
  <c r="L38" i="1"/>
  <c r="L37" i="1"/>
  <c r="L34" i="1"/>
  <c r="L33" i="1"/>
  <c r="L32" i="1"/>
  <c r="L31" i="1"/>
  <c r="L30" i="1"/>
  <c r="L21" i="1"/>
  <c r="L20" i="1"/>
  <c r="L18" i="1"/>
  <c r="L17" i="1"/>
  <c r="L94" i="1" s="1"/>
  <c r="L15" i="1"/>
  <c r="L14" i="1"/>
  <c r="L10" i="1"/>
  <c r="L9" i="1"/>
  <c r="L8" i="1"/>
  <c r="L32" i="2"/>
  <c r="L15" i="2"/>
  <c r="H96" i="16"/>
  <c r="H95" i="16"/>
  <c r="H92" i="16"/>
  <c r="H91" i="16"/>
  <c r="H90" i="16"/>
  <c r="H88" i="16"/>
  <c r="H87" i="16"/>
  <c r="H83" i="16"/>
  <c r="H82" i="16"/>
  <c r="H81" i="16"/>
  <c r="H79" i="16"/>
  <c r="H74" i="16"/>
  <c r="H72" i="16"/>
  <c r="H70" i="16"/>
  <c r="H71" i="16"/>
  <c r="H67" i="16"/>
  <c r="H64" i="16"/>
  <c r="H60" i="16"/>
  <c r="H56" i="16"/>
  <c r="H55" i="16"/>
  <c r="H54" i="16"/>
  <c r="H52" i="16"/>
  <c r="H48" i="16"/>
  <c r="H47" i="16"/>
  <c r="H45" i="16"/>
  <c r="H44" i="16"/>
  <c r="H43" i="16"/>
  <c r="H42" i="16"/>
  <c r="H41" i="16"/>
  <c r="H39" i="16"/>
  <c r="H37" i="16"/>
  <c r="H35" i="16"/>
  <c r="H34" i="16"/>
  <c r="H32" i="16"/>
  <c r="H31" i="16"/>
  <c r="H30" i="16"/>
  <c r="H29" i="16"/>
  <c r="H26" i="16"/>
  <c r="H24" i="16"/>
  <c r="H21" i="16"/>
  <c r="H17" i="16"/>
  <c r="H14" i="16"/>
  <c r="H11" i="16"/>
  <c r="H10" i="16"/>
  <c r="H8" i="16"/>
  <c r="H69" i="12"/>
  <c r="H70" i="12" s="1"/>
  <c r="H68" i="12"/>
  <c r="H67" i="12"/>
  <c r="H66" i="12"/>
  <c r="H62" i="12"/>
  <c r="H61" i="12"/>
  <c r="H59" i="12"/>
  <c r="H58" i="12"/>
  <c r="H55" i="12"/>
  <c r="H53" i="12"/>
  <c r="H52" i="12"/>
  <c r="H50" i="12"/>
  <c r="H48" i="12"/>
  <c r="H47" i="12"/>
  <c r="H46" i="12"/>
  <c r="H42" i="12"/>
  <c r="H39" i="12"/>
  <c r="H38" i="12"/>
  <c r="H37" i="12"/>
  <c r="H34" i="12"/>
  <c r="H32" i="12"/>
  <c r="H30" i="12"/>
  <c r="H29" i="12"/>
  <c r="H28" i="12"/>
  <c r="H27" i="12"/>
  <c r="H26" i="12"/>
  <c r="H25" i="12"/>
  <c r="H24" i="12"/>
  <c r="H23" i="12"/>
  <c r="H21" i="12"/>
  <c r="H20" i="12"/>
  <c r="H19" i="12"/>
  <c r="H18" i="12"/>
  <c r="H17" i="12"/>
  <c r="H16" i="12"/>
  <c r="H15" i="12"/>
  <c r="H14" i="12"/>
  <c r="H13" i="12"/>
  <c r="H10" i="12"/>
  <c r="H9" i="12"/>
  <c r="H8" i="12"/>
  <c r="H73" i="15"/>
  <c r="H72" i="15"/>
  <c r="H71" i="15"/>
  <c r="H70" i="15"/>
  <c r="H69" i="15"/>
  <c r="H64" i="15"/>
  <c r="H61" i="15"/>
  <c r="H60" i="15"/>
  <c r="H59" i="15"/>
  <c r="H58" i="15"/>
  <c r="H55" i="15"/>
  <c r="H52" i="15"/>
  <c r="H51" i="15"/>
  <c r="H50" i="15"/>
  <c r="H45" i="15"/>
  <c r="H38" i="15"/>
  <c r="H36" i="15"/>
  <c r="H35" i="15"/>
  <c r="H34" i="15"/>
  <c r="H33" i="15"/>
  <c r="H32" i="15"/>
  <c r="H30" i="15"/>
  <c r="H29" i="15"/>
  <c r="H25" i="15"/>
  <c r="H24" i="15"/>
  <c r="H22" i="15"/>
  <c r="H20" i="15"/>
  <c r="H21" i="15"/>
  <c r="H18" i="15"/>
  <c r="H17" i="15"/>
  <c r="H16" i="15"/>
  <c r="H15" i="15"/>
  <c r="H14" i="15"/>
  <c r="H13" i="15"/>
  <c r="H12" i="15"/>
  <c r="H11" i="15"/>
  <c r="H9" i="15"/>
  <c r="H8" i="15"/>
  <c r="H23" i="14"/>
  <c r="H24" i="14" s="1"/>
  <c r="H21" i="14"/>
  <c r="H20" i="14"/>
  <c r="H18" i="14"/>
  <c r="H16" i="14"/>
  <c r="H15" i="14"/>
  <c r="H13" i="14"/>
  <c r="H11" i="14"/>
  <c r="H10" i="14"/>
  <c r="H29" i="11"/>
  <c r="H28" i="11"/>
  <c r="H25" i="11"/>
  <c r="H22" i="11"/>
  <c r="H21" i="11"/>
  <c r="H20" i="11"/>
  <c r="H18" i="11"/>
  <c r="H17" i="11"/>
  <c r="H15" i="11"/>
  <c r="H13" i="11"/>
  <c r="H12" i="11"/>
  <c r="H10" i="11"/>
  <c r="H9" i="11"/>
  <c r="H8" i="11"/>
  <c r="H65" i="10"/>
  <c r="H66" i="10" s="1"/>
  <c r="H64" i="10"/>
  <c r="H61" i="10"/>
  <c r="H60" i="10"/>
  <c r="H59" i="10"/>
  <c r="H57" i="10"/>
  <c r="H56" i="10"/>
  <c r="H55" i="10"/>
  <c r="H51" i="10"/>
  <c r="H50" i="10"/>
  <c r="H49" i="10"/>
  <c r="H48" i="10"/>
  <c r="H44" i="10"/>
  <c r="H41" i="10"/>
  <c r="H39" i="10"/>
  <c r="H38" i="10"/>
  <c r="H37" i="10"/>
  <c r="H35" i="10"/>
  <c r="H34" i="10"/>
  <c r="H30" i="10"/>
  <c r="H29" i="10"/>
  <c r="H28" i="10"/>
  <c r="H27" i="10"/>
  <c r="H26" i="10"/>
  <c r="H24" i="10"/>
  <c r="H23" i="10"/>
  <c r="H22" i="10"/>
  <c r="H21" i="10"/>
  <c r="H20" i="10"/>
  <c r="H19" i="10"/>
  <c r="H15" i="10"/>
  <c r="H13" i="10"/>
  <c r="H11" i="10"/>
  <c r="H8" i="10"/>
  <c r="H40" i="9"/>
  <c r="H41" i="9" s="1"/>
  <c r="H38" i="9"/>
  <c r="H37" i="9"/>
  <c r="H36" i="9"/>
  <c r="H35" i="9"/>
  <c r="H34" i="9"/>
  <c r="H33" i="9"/>
  <c r="H31" i="9"/>
  <c r="H30" i="9"/>
  <c r="H28" i="9"/>
  <c r="H27" i="9"/>
  <c r="H26" i="9"/>
  <c r="H22" i="9"/>
  <c r="H21" i="9"/>
  <c r="H20" i="9"/>
  <c r="H19" i="9"/>
  <c r="H18" i="9"/>
  <c r="H10" i="9"/>
  <c r="H9" i="9"/>
  <c r="H8" i="9"/>
  <c r="H75" i="8"/>
  <c r="H73" i="8"/>
  <c r="H66" i="8"/>
  <c r="H65" i="8"/>
  <c r="H51" i="8"/>
  <c r="H78" i="8" s="1"/>
  <c r="H50" i="8"/>
  <c r="H49" i="8"/>
  <c r="H47" i="8"/>
  <c r="H39" i="8"/>
  <c r="H38" i="8"/>
  <c r="H34" i="8"/>
  <c r="H33" i="8"/>
  <c r="H30" i="8"/>
  <c r="H26" i="8"/>
  <c r="H24" i="8"/>
  <c r="H23" i="8"/>
  <c r="H21" i="8"/>
  <c r="H67" i="7"/>
  <c r="H68" i="7" s="1"/>
  <c r="C70" i="7" s="1"/>
  <c r="H66" i="7"/>
  <c r="H65" i="7"/>
  <c r="H64" i="7"/>
  <c r="H63" i="7"/>
  <c r="H62" i="7"/>
  <c r="H61" i="7"/>
  <c r="H60" i="7"/>
  <c r="H58" i="7"/>
  <c r="H57" i="7"/>
  <c r="H56" i="7"/>
  <c r="H55" i="7"/>
  <c r="H54" i="7"/>
  <c r="H52" i="7"/>
  <c r="H51" i="7"/>
  <c r="H50" i="7"/>
  <c r="H44" i="7"/>
  <c r="H42" i="7"/>
  <c r="H41" i="7"/>
  <c r="H39" i="7"/>
  <c r="H38" i="7"/>
  <c r="H37" i="7"/>
  <c r="H35" i="7"/>
  <c r="H31" i="7"/>
  <c r="H30" i="7"/>
  <c r="H29" i="7"/>
  <c r="H28" i="7"/>
  <c r="H26" i="7"/>
  <c r="H23" i="7"/>
  <c r="H22" i="7"/>
  <c r="H21" i="7"/>
  <c r="H20" i="7"/>
  <c r="H19" i="7"/>
  <c r="H18" i="7"/>
  <c r="H17" i="7"/>
  <c r="H15" i="7"/>
  <c r="H14" i="7"/>
  <c r="H11" i="7"/>
  <c r="H10" i="7"/>
  <c r="H9" i="7"/>
  <c r="H48" i="6"/>
  <c r="H47" i="6"/>
  <c r="H46" i="6"/>
  <c r="H49" i="6" s="1"/>
  <c r="H45" i="6"/>
  <c r="H44" i="6"/>
  <c r="H42" i="6"/>
  <c r="H39" i="6"/>
  <c r="H38" i="6"/>
  <c r="H37" i="6"/>
  <c r="H36" i="6"/>
  <c r="H35" i="6"/>
  <c r="H33" i="6"/>
  <c r="H28" i="6"/>
  <c r="H27" i="6"/>
  <c r="H26" i="6"/>
  <c r="H23" i="6"/>
  <c r="H22" i="6"/>
  <c r="H21" i="6"/>
  <c r="H20" i="6"/>
  <c r="H19" i="6"/>
  <c r="H18" i="6"/>
  <c r="H17" i="6"/>
  <c r="H16" i="6"/>
  <c r="H15" i="6"/>
  <c r="H14" i="6"/>
  <c r="H13" i="6"/>
  <c r="H12" i="6"/>
  <c r="H10" i="6"/>
  <c r="H9" i="6"/>
  <c r="H8" i="6"/>
  <c r="H55" i="5"/>
  <c r="H54" i="5"/>
  <c r="H53" i="5"/>
  <c r="H52" i="5"/>
  <c r="H51" i="5"/>
  <c r="H56" i="5" s="1"/>
  <c r="C58" i="5" s="1"/>
  <c r="H50" i="5"/>
  <c r="H48" i="5"/>
  <c r="H47" i="5"/>
  <c r="H43" i="5"/>
  <c r="H42" i="5"/>
  <c r="H40" i="5"/>
  <c r="H39" i="5"/>
  <c r="H38" i="5"/>
  <c r="H37" i="5"/>
  <c r="H34" i="5"/>
  <c r="H33" i="5"/>
  <c r="H31" i="5"/>
  <c r="H29" i="5"/>
  <c r="H28" i="5"/>
  <c r="H27" i="5"/>
  <c r="H25" i="5"/>
  <c r="H24" i="5"/>
  <c r="H23" i="5"/>
  <c r="H22" i="5"/>
  <c r="H21" i="5"/>
  <c r="H20" i="5"/>
  <c r="H19" i="5"/>
  <c r="H18" i="5"/>
  <c r="H17" i="5"/>
  <c r="H16" i="5"/>
  <c r="H14" i="5"/>
  <c r="H12" i="5"/>
  <c r="H9" i="5"/>
  <c r="H8" i="5"/>
  <c r="H64" i="4"/>
  <c r="H63" i="4"/>
  <c r="H62" i="4"/>
  <c r="H65" i="4" s="1"/>
  <c r="H61" i="4"/>
  <c r="H60" i="4"/>
  <c r="H59" i="4"/>
  <c r="H53" i="4"/>
  <c r="H52" i="4"/>
  <c r="H51" i="4"/>
  <c r="H50" i="4"/>
  <c r="H48" i="4"/>
  <c r="H45" i="4"/>
  <c r="H44" i="4"/>
  <c r="H43" i="4"/>
  <c r="H41" i="4"/>
  <c r="H40" i="4"/>
  <c r="H34" i="4"/>
  <c r="H32" i="4"/>
  <c r="H31" i="4"/>
  <c r="H30" i="4"/>
  <c r="H28" i="4"/>
  <c r="H25" i="4"/>
  <c r="H24" i="4"/>
  <c r="H22" i="4"/>
  <c r="H20" i="4"/>
  <c r="H19" i="4"/>
  <c r="H18" i="4"/>
  <c r="H15" i="4"/>
  <c r="H12" i="4"/>
  <c r="H11" i="4"/>
  <c r="H9" i="4"/>
  <c r="H8" i="4"/>
  <c r="H37" i="2"/>
  <c r="H36" i="2"/>
  <c r="H35" i="2"/>
  <c r="H34" i="2"/>
  <c r="H33" i="2"/>
  <c r="H32" i="2"/>
  <c r="H31" i="2"/>
  <c r="H30" i="2"/>
  <c r="H28" i="2"/>
  <c r="H26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38" i="2" s="1"/>
  <c r="H8" i="2"/>
  <c r="H93" i="1"/>
  <c r="H92" i="1"/>
  <c r="H89" i="1"/>
  <c r="H88" i="1"/>
  <c r="H87" i="1"/>
  <c r="H85" i="1"/>
  <c r="H84" i="1"/>
  <c r="H79" i="1"/>
  <c r="H75" i="1"/>
  <c r="H74" i="1"/>
  <c r="H73" i="1"/>
  <c r="H72" i="1"/>
  <c r="H70" i="1"/>
  <c r="H69" i="1"/>
  <c r="H68" i="1"/>
  <c r="H64" i="1"/>
  <c r="H61" i="1"/>
  <c r="H60" i="1"/>
  <c r="H59" i="1"/>
  <c r="H58" i="1"/>
  <c r="H57" i="1"/>
  <c r="H53" i="1"/>
  <c r="H51" i="1"/>
  <c r="H48" i="1"/>
  <c r="H46" i="1"/>
  <c r="H45" i="1"/>
  <c r="H44" i="1"/>
  <c r="H41" i="1"/>
  <c r="H40" i="1"/>
  <c r="H39" i="1"/>
  <c r="H37" i="1"/>
  <c r="H34" i="1"/>
  <c r="H33" i="1"/>
  <c r="H32" i="1"/>
  <c r="H31" i="1"/>
  <c r="H30" i="1"/>
  <c r="H29" i="1"/>
  <c r="H27" i="1"/>
  <c r="H25" i="1"/>
  <c r="H21" i="1"/>
  <c r="H18" i="1"/>
  <c r="H17" i="1"/>
  <c r="H15" i="1"/>
  <c r="H13" i="1"/>
  <c r="H12" i="1"/>
  <c r="H10" i="1"/>
  <c r="H9" i="1"/>
  <c r="H94" i="1" s="1"/>
  <c r="H8" i="1"/>
  <c r="AB93" i="1"/>
  <c r="AB92" i="1"/>
  <c r="AB89" i="1"/>
  <c r="AB84" i="1"/>
  <c r="AB79" i="1"/>
  <c r="AB75" i="1"/>
  <c r="AB74" i="1"/>
  <c r="AB73" i="1"/>
  <c r="AB72" i="1"/>
  <c r="AB70" i="1"/>
  <c r="AB69" i="1"/>
  <c r="AB66" i="1"/>
  <c r="AB57" i="1"/>
  <c r="AB50" i="1"/>
  <c r="AB47" i="1"/>
  <c r="AB41" i="1"/>
  <c r="AB39" i="1"/>
  <c r="AB38" i="1"/>
  <c r="AB37" i="1"/>
  <c r="AB34" i="1"/>
  <c r="AB32" i="1"/>
  <c r="AB31" i="1"/>
  <c r="AB30" i="1"/>
  <c r="AB27" i="1"/>
  <c r="AB25" i="1"/>
  <c r="AB15" i="1"/>
  <c r="AB10" i="1"/>
  <c r="AB9" i="1"/>
  <c r="AB8" i="1"/>
  <c r="AB37" i="2"/>
  <c r="AB36" i="2"/>
  <c r="AB35" i="2"/>
  <c r="AB33" i="2"/>
  <c r="AB32" i="2"/>
  <c r="AB31" i="2"/>
  <c r="AB29" i="2"/>
  <c r="AB26" i="2"/>
  <c r="AB24" i="2"/>
  <c r="AB23" i="2"/>
  <c r="AB20" i="2"/>
  <c r="AB18" i="2"/>
  <c r="AB17" i="2"/>
  <c r="AB16" i="2"/>
  <c r="AB14" i="2"/>
  <c r="AB8" i="2"/>
  <c r="AB64" i="4"/>
  <c r="AB60" i="4"/>
  <c r="AB53" i="4"/>
  <c r="AB52" i="4"/>
  <c r="AB50" i="4"/>
  <c r="AB48" i="4"/>
  <c r="AB45" i="4"/>
  <c r="AB40" i="4"/>
  <c r="AB31" i="4"/>
  <c r="AB30" i="4"/>
  <c r="AB28" i="4"/>
  <c r="AB21" i="4"/>
  <c r="AB18" i="4"/>
  <c r="AB12" i="4"/>
  <c r="AB11" i="4"/>
  <c r="AB9" i="4"/>
  <c r="AB8" i="4"/>
  <c r="AB55" i="5"/>
  <c r="AB54" i="5"/>
  <c r="AB53" i="5"/>
  <c r="AB52" i="5"/>
  <c r="AB51" i="5"/>
  <c r="AB48" i="5"/>
  <c r="AB56" i="5" s="1"/>
  <c r="AB47" i="5"/>
  <c r="AB43" i="5"/>
  <c r="AB36" i="5"/>
  <c r="AB33" i="5"/>
  <c r="AB31" i="5"/>
  <c r="AB30" i="5"/>
  <c r="AB26" i="5"/>
  <c r="AB25" i="5"/>
  <c r="AB24" i="5"/>
  <c r="AB21" i="5"/>
  <c r="AB20" i="5"/>
  <c r="AB19" i="5"/>
  <c r="AB18" i="5"/>
  <c r="AB16" i="5"/>
  <c r="AB8" i="5"/>
  <c r="AB48" i="6"/>
  <c r="AB46" i="6"/>
  <c r="AB44" i="6"/>
  <c r="AB42" i="6"/>
  <c r="AB39" i="6"/>
  <c r="AB37" i="6"/>
  <c r="AB36" i="6"/>
  <c r="AB28" i="6"/>
  <c r="AB26" i="6"/>
  <c r="AB16" i="6"/>
  <c r="AB15" i="6"/>
  <c r="AB14" i="6"/>
  <c r="AB49" i="6" s="1"/>
  <c r="AB13" i="6"/>
  <c r="AB10" i="6"/>
  <c r="AB9" i="6"/>
  <c r="AB8" i="6"/>
  <c r="AB67" i="7"/>
  <c r="AB66" i="7"/>
  <c r="AB64" i="7"/>
  <c r="AB62" i="7"/>
  <c r="AB61" i="7"/>
  <c r="AB58" i="7"/>
  <c r="AB57" i="7"/>
  <c r="AB55" i="7"/>
  <c r="AB68" i="7" s="1"/>
  <c r="AB54" i="7"/>
  <c r="AB52" i="7"/>
  <c r="AB51" i="7"/>
  <c r="AB41" i="7"/>
  <c r="AB38" i="7"/>
  <c r="AB37" i="7"/>
  <c r="AB35" i="7"/>
  <c r="AB33" i="7"/>
  <c r="AB30" i="7"/>
  <c r="AB24" i="7"/>
  <c r="AB21" i="7"/>
  <c r="AB20" i="7"/>
  <c r="AB19" i="7"/>
  <c r="AB18" i="7"/>
  <c r="AB15" i="7"/>
  <c r="AB14" i="7"/>
  <c r="AB11" i="7"/>
  <c r="AB10" i="7"/>
  <c r="AB9" i="7"/>
  <c r="AB66" i="8"/>
  <c r="AB65" i="8"/>
  <c r="AB56" i="8"/>
  <c r="AB26" i="8"/>
  <c r="AB24" i="8"/>
  <c r="AB78" i="8" s="1"/>
  <c r="AB23" i="8"/>
  <c r="AB21" i="8"/>
  <c r="AB18" i="8"/>
  <c r="AB40" i="9"/>
  <c r="AB37" i="9"/>
  <c r="AB35" i="9"/>
  <c r="AB34" i="9"/>
  <c r="AB33" i="9"/>
  <c r="AB31" i="9"/>
  <c r="AB30" i="9"/>
  <c r="AB26" i="9"/>
  <c r="AB41" i="9" s="1"/>
  <c r="AB22" i="9"/>
  <c r="AB20" i="9"/>
  <c r="AB19" i="9"/>
  <c r="AB18" i="9"/>
  <c r="AB9" i="9"/>
  <c r="AB8" i="9"/>
  <c r="AB65" i="10"/>
  <c r="AB64" i="10"/>
  <c r="AB61" i="10"/>
  <c r="AB55" i="10"/>
  <c r="AB51" i="10"/>
  <c r="AB50" i="10"/>
  <c r="AB49" i="10"/>
  <c r="AB48" i="10"/>
  <c r="AB44" i="10"/>
  <c r="AB43" i="10"/>
  <c r="AB34" i="10"/>
  <c r="AB24" i="10"/>
  <c r="AB22" i="10"/>
  <c r="AB21" i="10"/>
  <c r="AB66" i="10" s="1"/>
  <c r="AB20" i="10"/>
  <c r="AB11" i="10"/>
  <c r="AB29" i="11"/>
  <c r="AB28" i="11"/>
  <c r="AB23" i="11"/>
  <c r="AB21" i="11"/>
  <c r="AB20" i="11"/>
  <c r="AB18" i="11"/>
  <c r="AB17" i="11"/>
  <c r="AB11" i="11"/>
  <c r="AB10" i="11"/>
  <c r="AB9" i="11"/>
  <c r="AB8" i="11"/>
  <c r="AB23" i="14"/>
  <c r="AB21" i="14"/>
  <c r="AB20" i="14"/>
  <c r="AB14" i="14"/>
  <c r="AB13" i="14"/>
  <c r="AB11" i="14"/>
  <c r="AB10" i="14"/>
  <c r="AB73" i="15"/>
  <c r="AB71" i="15"/>
  <c r="AB70" i="15"/>
  <c r="AB69" i="15"/>
  <c r="AB64" i="15"/>
  <c r="AB61" i="15"/>
  <c r="AB59" i="15"/>
  <c r="AB58" i="15"/>
  <c r="AB55" i="15"/>
  <c r="AB52" i="15"/>
  <c r="AB51" i="15"/>
  <c r="AB47" i="15"/>
  <c r="AB35" i="15"/>
  <c r="AB33" i="15"/>
  <c r="AB32" i="15"/>
  <c r="AB30" i="15"/>
  <c r="AB29" i="15"/>
  <c r="AB24" i="15"/>
  <c r="AB23" i="15"/>
  <c r="AB19" i="15"/>
  <c r="AB18" i="15"/>
  <c r="AB16" i="15"/>
  <c r="AB15" i="15"/>
  <c r="AB13" i="15"/>
  <c r="AB12" i="15"/>
  <c r="AB9" i="15"/>
  <c r="AB8" i="15"/>
  <c r="AB69" i="12"/>
  <c r="AB68" i="12"/>
  <c r="AB67" i="12"/>
  <c r="AB62" i="12"/>
  <c r="AB61" i="12"/>
  <c r="AB59" i="12"/>
  <c r="AB55" i="12"/>
  <c r="AB54" i="12"/>
  <c r="AB49" i="12"/>
  <c r="AB48" i="12"/>
  <c r="AB42" i="12"/>
  <c r="AB39" i="12"/>
  <c r="AB37" i="12"/>
  <c r="AB33" i="12"/>
  <c r="AB27" i="12"/>
  <c r="AB70" i="12" s="1"/>
  <c r="AB25" i="12"/>
  <c r="AB24" i="12"/>
  <c r="AB20" i="12"/>
  <c r="AB19" i="12"/>
  <c r="AB18" i="12"/>
  <c r="AB9" i="12"/>
  <c r="AB8" i="12"/>
  <c r="AB95" i="16"/>
  <c r="AB96" i="16"/>
  <c r="AB92" i="16"/>
  <c r="AB83" i="16"/>
  <c r="AB82" i="16"/>
  <c r="AB81" i="16"/>
  <c r="AB79" i="16"/>
  <c r="AB74" i="16"/>
  <c r="AB72" i="16"/>
  <c r="AB54" i="16"/>
  <c r="AB52" i="16"/>
  <c r="AB53" i="16"/>
  <c r="AB43" i="16"/>
  <c r="AB39" i="16"/>
  <c r="AB35" i="16"/>
  <c r="AB32" i="16"/>
  <c r="AB31" i="16"/>
  <c r="AB30" i="16"/>
  <c r="AB26" i="16"/>
  <c r="AB24" i="16"/>
  <c r="AB22" i="16"/>
  <c r="AB14" i="16"/>
  <c r="AB8" i="16"/>
  <c r="AB66" i="13"/>
  <c r="AB65" i="13"/>
  <c r="AB64" i="13"/>
  <c r="AB60" i="13"/>
  <c r="AB54" i="13"/>
  <c r="AB67" i="13" s="1"/>
  <c r="AB43" i="13"/>
  <c r="AB39" i="13"/>
  <c r="AB36" i="13"/>
  <c r="AB34" i="13"/>
  <c r="AB33" i="13"/>
  <c r="AB28" i="13"/>
  <c r="AB27" i="13"/>
  <c r="AB25" i="13"/>
  <c r="AB22" i="13"/>
  <c r="AB20" i="13"/>
  <c r="X66" i="13"/>
  <c r="X64" i="13"/>
  <c r="X33" i="13"/>
  <c r="X15" i="13"/>
  <c r="X67" i="13" s="1"/>
  <c r="X9" i="13"/>
  <c r="T66" i="13"/>
  <c r="T65" i="13"/>
  <c r="T64" i="13"/>
  <c r="T63" i="13"/>
  <c r="T62" i="13"/>
  <c r="T61" i="13"/>
  <c r="T60" i="13"/>
  <c r="T58" i="13"/>
  <c r="T57" i="13"/>
  <c r="T55" i="13"/>
  <c r="T54" i="13"/>
  <c r="T52" i="13"/>
  <c r="T51" i="13"/>
  <c r="T50" i="13"/>
  <c r="T49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4" i="13"/>
  <c r="T33" i="13"/>
  <c r="T30" i="13"/>
  <c r="T29" i="13"/>
  <c r="T25" i="13"/>
  <c r="T24" i="13"/>
  <c r="T23" i="13"/>
  <c r="T22" i="13"/>
  <c r="T21" i="13"/>
  <c r="T20" i="13"/>
  <c r="T18" i="13"/>
  <c r="T16" i="13"/>
  <c r="T15" i="13"/>
  <c r="T14" i="13"/>
  <c r="T12" i="13"/>
  <c r="T11" i="13"/>
  <c r="T10" i="13"/>
  <c r="T9" i="13"/>
  <c r="P65" i="13"/>
  <c r="P64" i="13"/>
  <c r="P61" i="13"/>
  <c r="P55" i="13"/>
  <c r="P67" i="13" s="1"/>
  <c r="P45" i="13"/>
  <c r="P39" i="13"/>
  <c r="P37" i="13"/>
  <c r="P35" i="13"/>
  <c r="P27" i="13"/>
  <c r="P25" i="13"/>
  <c r="P18" i="13"/>
  <c r="P17" i="13"/>
  <c r="P11" i="13"/>
  <c r="L65" i="13"/>
  <c r="L64" i="13"/>
  <c r="L61" i="13"/>
  <c r="L60" i="13"/>
  <c r="L55" i="13"/>
  <c r="L52" i="13"/>
  <c r="L51" i="13"/>
  <c r="L49" i="13"/>
  <c r="L46" i="13"/>
  <c r="L44" i="13"/>
  <c r="L43" i="13"/>
  <c r="L39" i="13"/>
  <c r="L35" i="13"/>
  <c r="L34" i="13"/>
  <c r="L33" i="13"/>
  <c r="L29" i="13"/>
  <c r="L28" i="13"/>
  <c r="L27" i="13"/>
  <c r="L26" i="13"/>
  <c r="L25" i="13"/>
  <c r="L23" i="13"/>
  <c r="L22" i="13"/>
  <c r="L18" i="13"/>
  <c r="L17" i="13"/>
  <c r="L16" i="13"/>
  <c r="L14" i="13"/>
  <c r="L13" i="13"/>
  <c r="L10" i="13"/>
  <c r="H66" i="13"/>
  <c r="H67" i="13" s="1"/>
  <c r="H65" i="13"/>
  <c r="H64" i="13"/>
  <c r="H63" i="13"/>
  <c r="H60" i="13"/>
  <c r="H55" i="13"/>
  <c r="H54" i="13"/>
  <c r="H52" i="13"/>
  <c r="H51" i="13"/>
  <c r="H46" i="13"/>
  <c r="H44" i="13"/>
  <c r="H43" i="13"/>
  <c r="H42" i="13"/>
  <c r="H41" i="13"/>
  <c r="H39" i="13"/>
  <c r="H38" i="13"/>
  <c r="H37" i="13"/>
  <c r="H36" i="13"/>
  <c r="H35" i="13"/>
  <c r="H33" i="13"/>
  <c r="H30" i="13"/>
  <c r="H29" i="13"/>
  <c r="H28" i="13"/>
  <c r="H27" i="13"/>
  <c r="H25" i="13"/>
  <c r="H23" i="13"/>
  <c r="H22" i="13"/>
  <c r="H19" i="13"/>
  <c r="H18" i="13"/>
  <c r="H15" i="13"/>
  <c r="H14" i="13"/>
  <c r="H13" i="13"/>
  <c r="H9" i="13"/>
  <c r="X85" i="3"/>
  <c r="AB84" i="3"/>
  <c r="AB83" i="3"/>
  <c r="AB81" i="3"/>
  <c r="AB78" i="3"/>
  <c r="AB76" i="3"/>
  <c r="AB73" i="3"/>
  <c r="AB72" i="3"/>
  <c r="AB70" i="3"/>
  <c r="AB69" i="3"/>
  <c r="AB68" i="3"/>
  <c r="AB66" i="3"/>
  <c r="AB64" i="3"/>
  <c r="AB52" i="3"/>
  <c r="AB51" i="3"/>
  <c r="AB49" i="3"/>
  <c r="AB47" i="3"/>
  <c r="AB46" i="3"/>
  <c r="AB41" i="3"/>
  <c r="AB40" i="3"/>
  <c r="AB36" i="3"/>
  <c r="AB31" i="3"/>
  <c r="AB30" i="3"/>
  <c r="AB29" i="3"/>
  <c r="AB28" i="3"/>
  <c r="AB24" i="3"/>
  <c r="AB22" i="3"/>
  <c r="AB21" i="3"/>
  <c r="AB19" i="3"/>
  <c r="AB17" i="3"/>
  <c r="AB15" i="3"/>
  <c r="AB14" i="3"/>
  <c r="AB11" i="3"/>
  <c r="AB10" i="3"/>
  <c r="AB9" i="3"/>
  <c r="X84" i="3"/>
  <c r="X82" i="3"/>
  <c r="X55" i="3"/>
  <c r="X24" i="3"/>
  <c r="X23" i="3"/>
  <c r="T84" i="3"/>
  <c r="T83" i="3"/>
  <c r="T82" i="3"/>
  <c r="T80" i="3"/>
  <c r="T79" i="3"/>
  <c r="T78" i="3"/>
  <c r="T77" i="3"/>
  <c r="T76" i="3"/>
  <c r="T75" i="3"/>
  <c r="T74" i="3"/>
  <c r="T73" i="3"/>
  <c r="T71" i="3"/>
  <c r="T70" i="3"/>
  <c r="T68" i="3"/>
  <c r="T67" i="3"/>
  <c r="T66" i="3"/>
  <c r="T65" i="3"/>
  <c r="T64" i="3"/>
  <c r="T63" i="3"/>
  <c r="T62" i="3"/>
  <c r="T61" i="3"/>
  <c r="T60" i="3"/>
  <c r="T58" i="3"/>
  <c r="T57" i="3"/>
  <c r="T56" i="3"/>
  <c r="T55" i="3"/>
  <c r="T54" i="3"/>
  <c r="T53" i="3"/>
  <c r="T52" i="3"/>
  <c r="T51" i="3"/>
  <c r="T50" i="3"/>
  <c r="T48" i="3"/>
  <c r="T47" i="3"/>
  <c r="T46" i="3"/>
  <c r="T45" i="3"/>
  <c r="T42" i="3"/>
  <c r="T41" i="3"/>
  <c r="T40" i="3"/>
  <c r="T38" i="3"/>
  <c r="T36" i="3"/>
  <c r="T35" i="3"/>
  <c r="T33" i="3"/>
  <c r="T32" i="3"/>
  <c r="T31" i="3"/>
  <c r="T30" i="3"/>
  <c r="T27" i="3"/>
  <c r="T24" i="3"/>
  <c r="T23" i="3"/>
  <c r="T20" i="3"/>
  <c r="T19" i="3"/>
  <c r="T18" i="3"/>
  <c r="T17" i="3"/>
  <c r="T16" i="3"/>
  <c r="T15" i="3"/>
  <c r="C51" i="6" l="1"/>
  <c r="C68" i="10"/>
  <c r="C80" i="8"/>
  <c r="C43" i="9"/>
  <c r="C26" i="14"/>
  <c r="AB85" i="3"/>
  <c r="T67" i="13"/>
  <c r="AB74" i="15"/>
  <c r="AB65" i="4"/>
  <c r="C67" i="4" s="1"/>
  <c r="P30" i="11"/>
  <c r="P38" i="2"/>
  <c r="L67" i="13"/>
  <c r="AB94" i="1"/>
  <c r="H97" i="16"/>
  <c r="T74" i="15"/>
  <c r="T70" i="12"/>
  <c r="C72" i="12" s="1"/>
  <c r="T85" i="3"/>
  <c r="P74" i="15"/>
  <c r="C76" i="15" s="1"/>
  <c r="T38" i="2"/>
  <c r="C40" i="2" s="1"/>
  <c r="H30" i="11"/>
  <c r="C32" i="11" s="1"/>
  <c r="C69" i="13"/>
  <c r="T97" i="16"/>
  <c r="T94" i="1"/>
  <c r="P94" i="1"/>
  <c r="P83" i="3"/>
  <c r="P82" i="3"/>
  <c r="P79" i="3"/>
  <c r="P78" i="3"/>
  <c r="P77" i="3"/>
  <c r="P74" i="3"/>
  <c r="P73" i="3"/>
  <c r="P72" i="3"/>
  <c r="P71" i="3"/>
  <c r="P70" i="3"/>
  <c r="P69" i="3"/>
  <c r="P68" i="3"/>
  <c r="P66" i="3"/>
  <c r="P65" i="3"/>
  <c r="P64" i="3"/>
  <c r="P62" i="3"/>
  <c r="P56" i="3"/>
  <c r="P55" i="3"/>
  <c r="P49" i="3"/>
  <c r="P46" i="3"/>
  <c r="P45" i="3"/>
  <c r="P44" i="3"/>
  <c r="P40" i="3"/>
  <c r="P29" i="3"/>
  <c r="P24" i="3"/>
  <c r="P21" i="3"/>
  <c r="P19" i="3"/>
  <c r="P13" i="3"/>
  <c r="P9" i="3"/>
  <c r="P8" i="3"/>
  <c r="L83" i="3"/>
  <c r="L81" i="3"/>
  <c r="L78" i="3"/>
  <c r="L77" i="3"/>
  <c r="L76" i="3"/>
  <c r="L75" i="3"/>
  <c r="L74" i="3"/>
  <c r="L73" i="3"/>
  <c r="L71" i="3"/>
  <c r="L70" i="3"/>
  <c r="L69" i="3"/>
  <c r="L68" i="3"/>
  <c r="L67" i="3"/>
  <c r="L66" i="3"/>
  <c r="L65" i="3"/>
  <c r="L64" i="3"/>
  <c r="L60" i="3"/>
  <c r="L59" i="3"/>
  <c r="L52" i="3"/>
  <c r="L51" i="3"/>
  <c r="L46" i="3"/>
  <c r="L44" i="3"/>
  <c r="L30" i="3"/>
  <c r="L29" i="3"/>
  <c r="L28" i="3"/>
  <c r="L24" i="3"/>
  <c r="L22" i="3"/>
  <c r="L21" i="3"/>
  <c r="L19" i="3"/>
  <c r="L17" i="3"/>
  <c r="L15" i="3"/>
  <c r="L13" i="3"/>
  <c r="L10" i="3"/>
  <c r="L9" i="3"/>
  <c r="H84" i="3"/>
  <c r="H83" i="3"/>
  <c r="H82" i="3"/>
  <c r="H81" i="3"/>
  <c r="H80" i="3"/>
  <c r="H79" i="3"/>
  <c r="H78" i="3"/>
  <c r="H76" i="3"/>
  <c r="H73" i="3"/>
  <c r="H72" i="3"/>
  <c r="H71" i="3"/>
  <c r="H70" i="3"/>
  <c r="H69" i="3"/>
  <c r="H68" i="3"/>
  <c r="H66" i="3"/>
  <c r="H65" i="3"/>
  <c r="H62" i="3"/>
  <c r="H60" i="3"/>
  <c r="H57" i="3"/>
  <c r="H56" i="3"/>
  <c r="H54" i="3"/>
  <c r="H52" i="3"/>
  <c r="H51" i="3"/>
  <c r="H49" i="3"/>
  <c r="H45" i="3"/>
  <c r="H43" i="3"/>
  <c r="H42" i="3"/>
  <c r="H40" i="3"/>
  <c r="H38" i="3"/>
  <c r="H34" i="3"/>
  <c r="H33" i="3"/>
  <c r="H32" i="3"/>
  <c r="H31" i="3"/>
  <c r="H30" i="3"/>
  <c r="H29" i="3"/>
  <c r="H28" i="3"/>
  <c r="H24" i="3"/>
  <c r="H22" i="3"/>
  <c r="H21" i="3"/>
  <c r="H20" i="3"/>
  <c r="H19" i="3"/>
  <c r="H17" i="3"/>
  <c r="H15" i="3"/>
  <c r="H14" i="3"/>
  <c r="H11" i="3"/>
  <c r="H10" i="3"/>
  <c r="H9" i="3"/>
  <c r="L85" i="3" l="1"/>
  <c r="C87" i="3" s="1"/>
  <c r="H85" i="3"/>
  <c r="P85" i="3"/>
  <c r="C99" i="16"/>
  <c r="C96" i="1"/>
  <c r="AB10" i="17"/>
  <c r="AB11" i="17" s="1"/>
  <c r="AB9" i="17"/>
  <c r="AB8" i="17"/>
  <c r="L8" i="17"/>
  <c r="T10" i="17"/>
  <c r="H10" i="17"/>
  <c r="H9" i="17"/>
  <c r="H8" i="17"/>
  <c r="H11" i="17" s="1"/>
  <c r="C13" i="17" s="1"/>
</calcChain>
</file>

<file path=xl/sharedStrings.xml><?xml version="1.0" encoding="utf-8"?>
<sst xmlns="http://schemas.openxmlformats.org/spreadsheetml/2006/main" count="2330" uniqueCount="407">
  <si>
    <t>EXHIBIT A: BID RESULTS</t>
  </si>
  <si>
    <t>QTY. REQ. IN BID</t>
  </si>
  <si>
    <t>QTY. TO ORDER</t>
  </si>
  <si>
    <t>SHOOTING STAR</t>
  </si>
  <si>
    <t>SPENCE</t>
  </si>
  <si>
    <t>PRAIRIE MOON</t>
  </si>
  <si>
    <t>Quant. Available</t>
  </si>
  <si>
    <t>Tier 1?</t>
  </si>
  <si>
    <t>PPU</t>
  </si>
  <si>
    <t>Extension</t>
  </si>
  <si>
    <t>Species</t>
  </si>
  <si>
    <t>spp substitutions; DF/DH</t>
  </si>
  <si>
    <t>Andropogon gerardii</t>
  </si>
  <si>
    <t>Andropogon scoparius</t>
  </si>
  <si>
    <t>Bouteloua curtipendula</t>
  </si>
  <si>
    <t>Bromus kalmii</t>
  </si>
  <si>
    <t>Bromus pubescens</t>
  </si>
  <si>
    <t>Calamagrostis canadensis</t>
  </si>
  <si>
    <t>Carex annectens xanthocarpa</t>
  </si>
  <si>
    <t>Carex bicknellii</t>
  </si>
  <si>
    <t>Carex blanda</t>
  </si>
  <si>
    <t>Carex cristatella</t>
  </si>
  <si>
    <t>Carex granularis</t>
  </si>
  <si>
    <t>Carex gravida</t>
  </si>
  <si>
    <t>Carex molesta</t>
  </si>
  <si>
    <t>Carex normalis</t>
  </si>
  <si>
    <t>Carex pensylvanica</t>
  </si>
  <si>
    <t>Carex rosea</t>
  </si>
  <si>
    <t>Carex sparganioides</t>
  </si>
  <si>
    <t>Carex sprengelii</t>
  </si>
  <si>
    <t>Carex tenera</t>
  </si>
  <si>
    <t>Carex vulpinoidea</t>
  </si>
  <si>
    <t>Cinna arundinacea</t>
  </si>
  <si>
    <t>Danthonia spicata</t>
  </si>
  <si>
    <t>Elymus canadensis</t>
  </si>
  <si>
    <t>Elymus villosus</t>
  </si>
  <si>
    <t>Elymus virginicus</t>
  </si>
  <si>
    <t>Glyceria striata</t>
  </si>
  <si>
    <t>Hystrix patula</t>
  </si>
  <si>
    <t>Panicum leibergii</t>
  </si>
  <si>
    <t>Panicum oligosanthes</t>
  </si>
  <si>
    <t>Panicum virgatum</t>
  </si>
  <si>
    <t>Scirpus pendulus</t>
  </si>
  <si>
    <t>Sorghastrum nutans</t>
  </si>
  <si>
    <t>Spartina pectinata</t>
  </si>
  <si>
    <t>Sporobolus heterolepis</t>
  </si>
  <si>
    <t>Agastache nepetoides</t>
  </si>
  <si>
    <t>Agastache scrophulariaefolia</t>
  </si>
  <si>
    <t>Allium canadense</t>
  </si>
  <si>
    <t>Allium cernuum</t>
  </si>
  <si>
    <t>Anemone virginiana</t>
  </si>
  <si>
    <t>Antennaria plantaginifolia</t>
  </si>
  <si>
    <t>Aquilegia canadensis</t>
  </si>
  <si>
    <t>Asclepias sullivantii</t>
  </si>
  <si>
    <t>Asclepias verticillata</t>
  </si>
  <si>
    <t>Aster drummondii</t>
  </si>
  <si>
    <t>Aster sagittifolius</t>
  </si>
  <si>
    <t>Baptisia leucantha</t>
  </si>
  <si>
    <t>Blephilia hirsuta</t>
  </si>
  <si>
    <t>Campanula americana</t>
  </si>
  <si>
    <t>Comandra umbellata</t>
  </si>
  <si>
    <t>Coreopsis tripteris</t>
  </si>
  <si>
    <t>Desmodium canadense</t>
  </si>
  <si>
    <t>Eupatorium purpureum</t>
  </si>
  <si>
    <t>Eupatorium rugosum</t>
  </si>
  <si>
    <t>Euphorbia corollata</t>
  </si>
  <si>
    <t>Gentiana flavida</t>
  </si>
  <si>
    <t>Helianthus strumosus</t>
  </si>
  <si>
    <t>Heracleum maximum</t>
  </si>
  <si>
    <t>Hydrophyllum virginianum</t>
  </si>
  <si>
    <t>Liatris spicata</t>
  </si>
  <si>
    <t>Lithospermum canescens</t>
  </si>
  <si>
    <t>Lobelia siphilitica</t>
  </si>
  <si>
    <t>Pedicularis canadensis</t>
  </si>
  <si>
    <t>Penstemon digitalis</t>
  </si>
  <si>
    <t>Prenanthes alba</t>
  </si>
  <si>
    <t>Pycnanthemum virginianum</t>
  </si>
  <si>
    <t>Rudbeckia hirta</t>
  </si>
  <si>
    <t>Rudbeckia subtomentosa</t>
  </si>
  <si>
    <t>Rudbeckia triloba</t>
  </si>
  <si>
    <t>Scrophularia lanceolata</t>
  </si>
  <si>
    <t>Scrophularia marilandica</t>
  </si>
  <si>
    <t>Silphium laciniatum</t>
  </si>
  <si>
    <t>Silphium terebinthinaceum</t>
  </si>
  <si>
    <t>Sisyrinchium albidum</t>
  </si>
  <si>
    <t>Smilacina racemosa</t>
  </si>
  <si>
    <t>Solidago nemoralis</t>
  </si>
  <si>
    <t>Solidago riddellii</t>
  </si>
  <si>
    <t>Solidago rigida</t>
  </si>
  <si>
    <t>Solidago speciosa</t>
  </si>
  <si>
    <t>Taenidia integerrima</t>
  </si>
  <si>
    <t>Thalictrum dasycarpum</t>
  </si>
  <si>
    <t>Thalictrum dioicum</t>
  </si>
  <si>
    <t>Tradescantia ohiensis</t>
  </si>
  <si>
    <t>Triosteum perfoliatum</t>
  </si>
  <si>
    <t>Verbena urticifolia</t>
  </si>
  <si>
    <t>Veronicastrum virginicum</t>
  </si>
  <si>
    <t>Zizia aurea</t>
  </si>
  <si>
    <t>Agropyron trachycaulum</t>
  </si>
  <si>
    <t>Bromus purgans</t>
  </si>
  <si>
    <t>DF</t>
  </si>
  <si>
    <t>Carex annectens</t>
  </si>
  <si>
    <t>Carex brevior</t>
  </si>
  <si>
    <t>Carex cephalophora</t>
  </si>
  <si>
    <t>Carex davisii</t>
  </si>
  <si>
    <t>Carex eburnea</t>
  </si>
  <si>
    <t>Carex festucacea</t>
  </si>
  <si>
    <t>Carex grisea</t>
  </si>
  <si>
    <t>Carex hirsutella</t>
  </si>
  <si>
    <t>Carex hirtifolia</t>
  </si>
  <si>
    <t>Carex interior</t>
  </si>
  <si>
    <t>Carex jamesii</t>
  </si>
  <si>
    <t>Carex pellita</t>
  </si>
  <si>
    <t>Carex radiata</t>
  </si>
  <si>
    <t>Carex scoparia</t>
  </si>
  <si>
    <t>Carex stipata</t>
  </si>
  <si>
    <t>Carex tribuloides</t>
  </si>
  <si>
    <t>Festuca obtusa</t>
  </si>
  <si>
    <t>Juncus dudleyi</t>
  </si>
  <si>
    <t>Juncus tenuis</t>
  </si>
  <si>
    <t>Koeleria cristata</t>
  </si>
  <si>
    <t>Scirpus atrovirens</t>
  </si>
  <si>
    <t>Stipa spartea</t>
  </si>
  <si>
    <t>DH</t>
  </si>
  <si>
    <t>Anemone canadensis</t>
  </si>
  <si>
    <t>Arabis glabra</t>
  </si>
  <si>
    <t>Arisaema triphyllum</t>
  </si>
  <si>
    <t>Aster novae-angliae</t>
  </si>
  <si>
    <t>Baptisia leucophaea</t>
  </si>
  <si>
    <t>Blephilia ciliata</t>
  </si>
  <si>
    <t>Camassia scilloides</t>
  </si>
  <si>
    <t>Cassia fasciculata</t>
  </si>
  <si>
    <t>Caulophyllum thalictroides</t>
  </si>
  <si>
    <t>Coreopsis lanceolata</t>
  </si>
  <si>
    <t>Coreopsis palmata</t>
  </si>
  <si>
    <t>Desmodium glutinosum</t>
  </si>
  <si>
    <t>Dodecatheon meadia</t>
  </si>
  <si>
    <t>Echinacea pallida</t>
  </si>
  <si>
    <t>Eryngium yuccifolium</t>
  </si>
  <si>
    <t>Galium boreale</t>
  </si>
  <si>
    <t>Gaura biennis</t>
  </si>
  <si>
    <t>Gentiana andrewsii</t>
  </si>
  <si>
    <t>Geranium maculatum</t>
  </si>
  <si>
    <t>Helenium autumnale</t>
  </si>
  <si>
    <t>Helianthus divaricatus</t>
  </si>
  <si>
    <t>Helianthus hirsutus</t>
  </si>
  <si>
    <t>Helianthus occidentalis</t>
  </si>
  <si>
    <t>Heuchera richardsonii</t>
  </si>
  <si>
    <t>Hypericum punctatum</t>
  </si>
  <si>
    <t>Isopyrum biternatum</t>
  </si>
  <si>
    <t>Lobelia inflata</t>
  </si>
  <si>
    <t>Lycopus americanus</t>
  </si>
  <si>
    <t>Lythrum alatum</t>
  </si>
  <si>
    <t>Mimulus ringens</t>
  </si>
  <si>
    <t>Mitella diphylla</t>
  </si>
  <si>
    <t>Monarda fistulosa</t>
  </si>
  <si>
    <t>Osmorhiza claytonii</t>
  </si>
  <si>
    <t>Oxypolis rigidior</t>
  </si>
  <si>
    <t>Parthenium integrifolium</t>
  </si>
  <si>
    <t>Penstemon calycosus</t>
  </si>
  <si>
    <t>Phlox pilosa</t>
  </si>
  <si>
    <t>Phryma leptostachya</t>
  </si>
  <si>
    <t>Physostegia virginiana</t>
  </si>
  <si>
    <t>Polemonium reptans</t>
  </si>
  <si>
    <t>Potentilla arguta</t>
  </si>
  <si>
    <t>Ratibida pinnata</t>
  </si>
  <si>
    <t>Ruellia humilis</t>
  </si>
  <si>
    <t>Rumex altissimus</t>
  </si>
  <si>
    <t>Saxifraga pensylvanica</t>
  </si>
  <si>
    <t>Silene stellata</t>
  </si>
  <si>
    <t>Silphium integrifolium</t>
  </si>
  <si>
    <t>Sisyrinchium campestre</t>
  </si>
  <si>
    <t>Smilacina stellata</t>
  </si>
  <si>
    <t>Verbena hastata</t>
  </si>
  <si>
    <t>Verbena stricta</t>
  </si>
  <si>
    <t>Viola pedatifida</t>
  </si>
  <si>
    <t>Zizia aptera</t>
  </si>
  <si>
    <t>NATIVE SEED PURCHASE 2018 - HABITAT RESTORATION; MULTIPLE PRESERVES</t>
  </si>
  <si>
    <t>PROJECT 2: VAN PATTEN - PHASE 2 COVER CROP</t>
  </si>
  <si>
    <t>PROJECT 1: VAN PATTEN - PHASE 2 CLEARING</t>
  </si>
  <si>
    <t>PROJECT 3: LAKEWOOD - IVANHOE FARM</t>
  </si>
  <si>
    <t>Helianthus rigidus / H. laetiflorus</t>
  </si>
  <si>
    <t>PROJECT 4: KETTLE GROVE - CEMETERY</t>
  </si>
  <si>
    <t xml:space="preserve">Andropogon scoparius </t>
  </si>
  <si>
    <t xml:space="preserve">Bouteluoa curtipendula </t>
  </si>
  <si>
    <t xml:space="preserve">Bromus kalmii </t>
  </si>
  <si>
    <t xml:space="preserve">Danthonia spicata </t>
  </si>
  <si>
    <t xml:space="preserve">Panicum leibergii </t>
  </si>
  <si>
    <t xml:space="preserve">Sporobolus heterolepis </t>
  </si>
  <si>
    <t>Aster azureus  (DF)</t>
  </si>
  <si>
    <t>Aster ericoides  (DF)</t>
  </si>
  <si>
    <t>Aster laevis  (DF)</t>
  </si>
  <si>
    <t>Gentiana quinquefolia</t>
  </si>
  <si>
    <t>Lespedeza capitata  (DH)</t>
  </si>
  <si>
    <t>Liatris aspera  (DF)</t>
  </si>
  <si>
    <t>Penstemon pallida</t>
  </si>
  <si>
    <t>Petalostemum candidum  (DH)</t>
  </si>
  <si>
    <t>Petalostemum purpureum  (DH)</t>
  </si>
  <si>
    <t>Solidago nemoralis  (DF)</t>
  </si>
  <si>
    <t xml:space="preserve">Tradescantia ohiensis </t>
  </si>
  <si>
    <t xml:space="preserve">Andropogon gerardii </t>
  </si>
  <si>
    <t>Calamogrostis canadensis  (DF)</t>
  </si>
  <si>
    <t>Carex bebbi</t>
  </si>
  <si>
    <t xml:space="preserve">Glyceria striata </t>
  </si>
  <si>
    <t>Scirpus pendulus/lineatus</t>
  </si>
  <si>
    <t xml:space="preserve">Spartina pectinata </t>
  </si>
  <si>
    <t>Asclepias incarnata  (DF)</t>
  </si>
  <si>
    <t>Aster novae-angliae  (DF)</t>
  </si>
  <si>
    <t>Aster simplex  (DF)</t>
  </si>
  <si>
    <t>Eupatorium maculatum  (DF)</t>
  </si>
  <si>
    <t>Eupatorium perfoliatum  (DF)</t>
  </si>
  <si>
    <t>Liatris spicata  (DF)</t>
  </si>
  <si>
    <t>Pycnanthemum virginica</t>
  </si>
  <si>
    <t>Solidago riddellii  (DF)</t>
  </si>
  <si>
    <t>Veronicastrum virginica</t>
  </si>
  <si>
    <t>PROJECT 5: LYONS - WET PRAIRIE</t>
  </si>
  <si>
    <t xml:space="preserve">Sorghastrum nutans </t>
  </si>
  <si>
    <t>Aster drummondii  (DF)</t>
  </si>
  <si>
    <t>Desmodium canadense  (DH)</t>
  </si>
  <si>
    <t>Silphium integrefolium</t>
  </si>
  <si>
    <t>Solidago rigida  (DF)</t>
  </si>
  <si>
    <t>PROJECT 6: LYONS - UPLAND PRAIRIE</t>
  </si>
  <si>
    <t>PROJECT 7: LAKEWOOD - D/M PRAIRIE</t>
  </si>
  <si>
    <t xml:space="preserve">Agropyron trachycaulum </t>
  </si>
  <si>
    <t xml:space="preserve">Carex annectens v. xanthoc. </t>
  </si>
  <si>
    <t>Astragalus canadense  (DF)</t>
  </si>
  <si>
    <t>Parthenium integrefolium</t>
  </si>
  <si>
    <t>PROJECT 8: LAKEWOOD - WOODLAND</t>
  </si>
  <si>
    <t xml:space="preserve">Bromus pubescens/purgans </t>
  </si>
  <si>
    <t>Carex gracilescens</t>
  </si>
  <si>
    <t>Carex pennsylvanica</t>
  </si>
  <si>
    <t>Carex sparganoides</t>
  </si>
  <si>
    <t xml:space="preserve">Elymus villosus </t>
  </si>
  <si>
    <t>Actea rubra</t>
  </si>
  <si>
    <t>Allium tricocceum</t>
  </si>
  <si>
    <t>Anemone virginiana  (DF)</t>
  </si>
  <si>
    <t>Arailia racemosa</t>
  </si>
  <si>
    <t>Aster lateriflorus  (DF)</t>
  </si>
  <si>
    <t>Aster sagittifolius  (DF)</t>
  </si>
  <si>
    <t>Eupatorium purpureum  (DF)</t>
  </si>
  <si>
    <t>Phlox divericata</t>
  </si>
  <si>
    <t>Polygonatum caniculatum</t>
  </si>
  <si>
    <t>Solidago flexicaulus  (DF)</t>
  </si>
  <si>
    <t>Solidago ulmifolia  (DF)</t>
  </si>
  <si>
    <t>Uvularia grandiflora</t>
  </si>
  <si>
    <t>ACCOUNT: 35304100-803200-61005</t>
  </si>
  <si>
    <t>ACCOUNT: 69644100-803200-56013</t>
  </si>
  <si>
    <t>ACCOUNT: 20104100-803200-61504</t>
  </si>
  <si>
    <t>ACCOUNT: 28644000-705100-62804</t>
  </si>
  <si>
    <t>ACCOUNT: 20104100-803200-60004</t>
  </si>
  <si>
    <t>PROJECT 9: WADSWORTH - ROUTE 41 CLEARING</t>
  </si>
  <si>
    <t>PROJECT 10: GRANT - PHASE X CLEARING</t>
  </si>
  <si>
    <t>PROJECT 11: VOLUNTEER MIX</t>
  </si>
  <si>
    <t>ACCOUNT: 69644100-803200-60604</t>
  </si>
  <si>
    <t>ACCOUNT: 24614100-803200-62504</t>
  </si>
  <si>
    <t>ACCOUNT: 35304100-803200-64104</t>
  </si>
  <si>
    <t>ACCOUNT: 35304100-803200-64610</t>
  </si>
  <si>
    <t>PM: KK</t>
  </si>
  <si>
    <t>PM: DM</t>
  </si>
  <si>
    <t>PM: NH</t>
  </si>
  <si>
    <t>PM: MU</t>
  </si>
  <si>
    <t>Panicum implicatum</t>
  </si>
  <si>
    <t>Desmodium canescens</t>
  </si>
  <si>
    <t>Polygonum virginianum</t>
  </si>
  <si>
    <t>Solidago ulmifolia</t>
  </si>
  <si>
    <t xml:space="preserve">Solidago flexicaulus </t>
  </si>
  <si>
    <t>Clematis virginiana</t>
  </si>
  <si>
    <t>Aster shortii</t>
  </si>
  <si>
    <t>Aster prenanthoides</t>
  </si>
  <si>
    <t>Aster cordifolius</t>
  </si>
  <si>
    <t xml:space="preserve">Aster drummondii </t>
  </si>
  <si>
    <t xml:space="preserve">Aster lateriflorus </t>
  </si>
  <si>
    <t xml:space="preserve">Aster macrophyllus </t>
  </si>
  <si>
    <t xml:space="preserve">Anemone virginiana </t>
  </si>
  <si>
    <t xml:space="preserve">Anemone quinquefolia </t>
  </si>
  <si>
    <t xml:space="preserve">Anemone cylindrica </t>
  </si>
  <si>
    <t xml:space="preserve">Antennaria plantaginifolia </t>
  </si>
  <si>
    <t xml:space="preserve">Aster azureus </t>
  </si>
  <si>
    <t xml:space="preserve">Aster ericoides  </t>
  </si>
  <si>
    <t xml:space="preserve">Aster laevis  </t>
  </si>
  <si>
    <t xml:space="preserve">Aster ptarmicoides </t>
  </si>
  <si>
    <t xml:space="preserve">Astragalus canadense </t>
  </si>
  <si>
    <t xml:space="preserve">Cacalia atriplicifolia </t>
  </si>
  <si>
    <t xml:space="preserve">Desmodium canadense  </t>
  </si>
  <si>
    <t xml:space="preserve">Desmodium illinoense </t>
  </si>
  <si>
    <t xml:space="preserve">Petalostemum purpureum  </t>
  </si>
  <si>
    <t xml:space="preserve">Solidago rigida  </t>
  </si>
  <si>
    <t xml:space="preserve">Solidago speciosa  </t>
  </si>
  <si>
    <t xml:space="preserve">Liatris aspera  </t>
  </si>
  <si>
    <t xml:space="preserve">Lespedeza capitata  </t>
  </si>
  <si>
    <t xml:space="preserve">Aster drummondii  </t>
  </si>
  <si>
    <t xml:space="preserve">Aster azureus  </t>
  </si>
  <si>
    <t xml:space="preserve">Anemone cylindrica  </t>
  </si>
  <si>
    <t xml:space="preserve">Vernonia fasciculata    </t>
  </si>
  <si>
    <t xml:space="preserve">Solidago riddellii  </t>
  </si>
  <si>
    <t xml:space="preserve">Solidago graminifolia  </t>
  </si>
  <si>
    <t xml:space="preserve">Senecio pauperculus </t>
  </si>
  <si>
    <t xml:space="preserve">Liatris spicata  </t>
  </si>
  <si>
    <t xml:space="preserve">Eupatorium perfoliatum  </t>
  </si>
  <si>
    <t xml:space="preserve">Eupatorium maculatum  </t>
  </si>
  <si>
    <t xml:space="preserve">Epilobium coloratum  </t>
  </si>
  <si>
    <t xml:space="preserve">Aster simplex  </t>
  </si>
  <si>
    <t xml:space="preserve">Aster novae-angliae  </t>
  </si>
  <si>
    <t xml:space="preserve">Asclepias incarnata  </t>
  </si>
  <si>
    <t xml:space="preserve">Calamogrostis canadensis </t>
  </si>
  <si>
    <t xml:space="preserve">Antennaria plantaginifolia  </t>
  </si>
  <si>
    <t xml:space="preserve">Aster ptarmicoides  </t>
  </si>
  <si>
    <t xml:space="preserve">Kuhnia eupatorioides  </t>
  </si>
  <si>
    <t xml:space="preserve">Solidago nemoralis </t>
  </si>
  <si>
    <t xml:space="preserve">Petalostemum candidum  </t>
  </si>
  <si>
    <t xml:space="preserve">Liatris cylindracea  </t>
  </si>
  <si>
    <t>P. lanuginosum</t>
  </si>
  <si>
    <t xml:space="preserve">Solidago speciosa </t>
  </si>
  <si>
    <t xml:space="preserve">Solidago rigida </t>
  </si>
  <si>
    <t xml:space="preserve">Petalostemum purpureum </t>
  </si>
  <si>
    <t xml:space="preserve">Eupatorium purpureum </t>
  </si>
  <si>
    <t xml:space="preserve">Lespedeza capitata </t>
  </si>
  <si>
    <t xml:space="preserve">Liatris aspera </t>
  </si>
  <si>
    <t xml:space="preserve">Liatris spicata </t>
  </si>
  <si>
    <t xml:space="preserve">Cirsium discolor </t>
  </si>
  <si>
    <t xml:space="preserve">Aster novae-angliae </t>
  </si>
  <si>
    <t xml:space="preserve">Aster laevis </t>
  </si>
  <si>
    <t xml:space="preserve">Aster ericoides </t>
  </si>
  <si>
    <t xml:space="preserve">Asclepias verticillata </t>
  </si>
  <si>
    <t xml:space="preserve">Asclepias tuberosa </t>
  </si>
  <si>
    <t xml:space="preserve">Asclepias sullivantii </t>
  </si>
  <si>
    <t>Apocynum androsaemifolium</t>
  </si>
  <si>
    <t xml:space="preserve">Antennaria neglecta </t>
  </si>
  <si>
    <t>B. purgans</t>
  </si>
  <si>
    <t>P. scribnerianum</t>
  </si>
  <si>
    <t>S. lineatus</t>
  </si>
  <si>
    <t>S. herbacea</t>
  </si>
  <si>
    <t>Smilax lasioneura</t>
  </si>
  <si>
    <t xml:space="preserve">B. purgans </t>
  </si>
  <si>
    <t>Panicum latifolium</t>
  </si>
  <si>
    <t>PROJECT #: 60004-18020-896</t>
  </si>
  <si>
    <t>PROJECT 13: CUBA - PHASE 4 CLEARING DRY</t>
  </si>
  <si>
    <t>Muhlenbergia mexicana</t>
  </si>
  <si>
    <t>Asclepias tuberosa  (DF)</t>
  </si>
  <si>
    <t>Aclepias verticillata  (DF)</t>
  </si>
  <si>
    <t>Cassia marilandica</t>
  </si>
  <si>
    <t>Cirsium discolor  (DF)</t>
  </si>
  <si>
    <t>Gentiana puberulenta</t>
  </si>
  <si>
    <t>Hypoxis hirsuta</t>
  </si>
  <si>
    <t>Krigia biflora  (DF)</t>
  </si>
  <si>
    <t xml:space="preserve">Lobelia spicata </t>
  </si>
  <si>
    <t>Polytaenia nuttalli</t>
  </si>
  <si>
    <t>Solidago caesia</t>
  </si>
  <si>
    <t>Carex pellita/lanuginosa</t>
  </si>
  <si>
    <t xml:space="preserve">Elymus riparia </t>
  </si>
  <si>
    <t>Hierochloe odorata</t>
  </si>
  <si>
    <t>Actinomeris alternifolia</t>
  </si>
  <si>
    <t>Helianthus grossesseratus</t>
  </si>
  <si>
    <t>Heliopsis helianthoides</t>
  </si>
  <si>
    <t>Lysimachia ciliata</t>
  </si>
  <si>
    <t>Napaea dioica</t>
  </si>
  <si>
    <t>Pedicularis lanceolata</t>
  </si>
  <si>
    <t>Phlox glaberrima v. interior</t>
  </si>
  <si>
    <t>Silphium perfoliatum</t>
  </si>
  <si>
    <t>Teucrium canadense</t>
  </si>
  <si>
    <t xml:space="preserve">Eupatorium serotinum  </t>
  </si>
  <si>
    <t xml:space="preserve">Cacalia plantaginea/tuberosa  </t>
  </si>
  <si>
    <t xml:space="preserve">Aster puniceus var. firmus  </t>
  </si>
  <si>
    <t xml:space="preserve">Asclepias sullivanti  </t>
  </si>
  <si>
    <t>N</t>
  </si>
  <si>
    <t>Cacalia atriplicifolia</t>
  </si>
  <si>
    <t>Asclepias tuberosa</t>
  </si>
  <si>
    <t>Agrostis alba</t>
  </si>
  <si>
    <t>Dactylis glomerata</t>
  </si>
  <si>
    <t>Phleum pretense</t>
  </si>
  <si>
    <t>Erygium yuccifolium</t>
  </si>
  <si>
    <t xml:space="preserve">PROJECT 12: WAUKEGAN - DOG </t>
  </si>
  <si>
    <t>PROJECT 14: CUBA - PHASE 4 CLEARING WET</t>
  </si>
  <si>
    <t>PROJECT 15: PRAIRIE WOLF - MITIGATION UPLAND</t>
  </si>
  <si>
    <t>PROJECT 16: PRAIRIE WOLF - MITIGATION</t>
  </si>
  <si>
    <t>PROJECT 17: GRANT - COVER</t>
  </si>
  <si>
    <t>Bromus ciliatus</t>
  </si>
  <si>
    <t>Anemone canadense</t>
  </si>
  <si>
    <t>Impatiens capensis</t>
  </si>
  <si>
    <t>Lilium michiganense</t>
  </si>
  <si>
    <t>Polygonum virginiana</t>
  </si>
  <si>
    <t>Ranunculus fascicularis</t>
  </si>
  <si>
    <t>Solidago juncea  (DF)</t>
  </si>
  <si>
    <t>Carex bebbii</t>
  </si>
  <si>
    <t>Carex buxbaumii</t>
  </si>
  <si>
    <t>Carex lacustris</t>
  </si>
  <si>
    <t>Carex lupulina</t>
  </si>
  <si>
    <t>Carex retrorsa</t>
  </si>
  <si>
    <t>Poa palustris</t>
  </si>
  <si>
    <t>Cacalia plantaginea  (DF)</t>
  </si>
  <si>
    <t>Chelone glabra</t>
  </si>
  <si>
    <t>Cicuta maculata</t>
  </si>
  <si>
    <t>Lobelia cardinalis</t>
  </si>
  <si>
    <t>Penthorum sedoides</t>
  </si>
  <si>
    <t>Scutellaria lateriflora</t>
  </si>
  <si>
    <t>Senecio aureus  (DF)</t>
  </si>
  <si>
    <t>Spiraea alba</t>
  </si>
  <si>
    <t>CARDNO</t>
  </si>
  <si>
    <t>AGRECOL</t>
  </si>
  <si>
    <t>GENESIS</t>
  </si>
  <si>
    <t>LOW BID IN RED</t>
  </si>
  <si>
    <t>TOTAL; LOW BIDS BY VENDOR:</t>
  </si>
  <si>
    <t>PROJECT TOTAL (ALL VENDORS):</t>
  </si>
  <si>
    <t>lanuginosa</t>
  </si>
  <si>
    <t xml:space="preserve">UNAVAILABLE </t>
  </si>
  <si>
    <t>TIE BID; QTY SPLIT</t>
  </si>
  <si>
    <t>BID TIED; QTY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</si>
</sst>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2" fillId="9" borderId="9" applyNumberFormat="0" applyAlignment="0" applyProtection="0"/>
  </cellStyleXfs>
  <cellXfs count="180">
    <xf numFmtId="0" fontId="0" fillId="0" borderId="0" xfId="0"/>
    <xf numFmtId="0" fontId="3" fillId="0" borderId="0" xfId="2" applyFont="1"/>
    <xf numFmtId="0" fontId="3" fillId="0" borderId="0" xfId="2" applyFont="1" applyAlignme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2" fontId="3" fillId="0" borderId="0" xfId="2" applyNumberFormat="1" applyFont="1" applyAlignment="1">
      <alignment horizontal="center"/>
    </xf>
    <xf numFmtId="0" fontId="3" fillId="0" borderId="0" xfId="2" applyFont="1" applyBorder="1" applyAlignment="1">
      <alignment horizontal="center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/>
    <xf numFmtId="164" fontId="3" fillId="0" borderId="0" xfId="2" applyNumberFormat="1" applyFont="1" applyBorder="1"/>
    <xf numFmtId="0" fontId="4" fillId="0" borderId="0" xfId="2" applyFont="1"/>
    <xf numFmtId="0" fontId="4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2" fontId="4" fillId="0" borderId="0" xfId="2" applyNumberFormat="1" applyFont="1" applyAlignment="1">
      <alignment horizontal="center"/>
    </xf>
    <xf numFmtId="2" fontId="5" fillId="0" borderId="0" xfId="2" applyNumberFormat="1" applyFont="1" applyAlignment="1">
      <alignment horizontal="center"/>
    </xf>
    <xf numFmtId="164" fontId="4" fillId="0" borderId="0" xfId="2" applyNumberFormat="1" applyFont="1"/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Border="1"/>
    <xf numFmtId="44" fontId="4" fillId="0" borderId="0" xfId="1" applyFont="1"/>
    <xf numFmtId="164" fontId="4" fillId="0" borderId="0" xfId="1" applyNumberFormat="1" applyFont="1"/>
    <xf numFmtId="44" fontId="5" fillId="0" borderId="0" xfId="1" applyFont="1"/>
    <xf numFmtId="0" fontId="5" fillId="6" borderId="4" xfId="2" applyFont="1" applyFill="1" applyBorder="1"/>
    <xf numFmtId="0" fontId="4" fillId="0" borderId="1" xfId="2" applyFont="1" applyBorder="1"/>
    <xf numFmtId="0" fontId="8" fillId="0" borderId="0" xfId="0" applyFont="1"/>
    <xf numFmtId="0" fontId="7" fillId="0" borderId="0" xfId="0" applyFont="1"/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2" borderId="1" xfId="0" applyNumberFormat="1" applyFont="1" applyFill="1" applyBorder="1"/>
    <xf numFmtId="164" fontId="8" fillId="0" borderId="0" xfId="0" applyNumberFormat="1" applyFont="1"/>
    <xf numFmtId="0" fontId="8" fillId="0" borderId="1" xfId="0" applyFont="1" applyBorder="1" applyAlignment="1">
      <alignment horizontal="center"/>
    </xf>
    <xf numFmtId="0" fontId="5" fillId="6" borderId="7" xfId="2" applyFont="1" applyFill="1" applyBorder="1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/>
    <xf numFmtId="164" fontId="8" fillId="4" borderId="1" xfId="0" applyNumberFormat="1" applyFont="1" applyFill="1" applyBorder="1"/>
    <xf numFmtId="0" fontId="7" fillId="0" borderId="1" xfId="0" applyFont="1" applyBorder="1"/>
    <xf numFmtId="0" fontId="7" fillId="2" borderId="1" xfId="0" applyFont="1" applyFill="1" applyBorder="1"/>
    <xf numFmtId="0" fontId="7" fillId="4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8" borderId="1" xfId="0" applyFont="1" applyFill="1" applyBorder="1"/>
    <xf numFmtId="164" fontId="8" fillId="8" borderId="1" xfId="0" applyNumberFormat="1" applyFont="1" applyFill="1" applyBorder="1"/>
    <xf numFmtId="0" fontId="8" fillId="5" borderId="1" xfId="0" applyFont="1" applyFill="1" applyBorder="1"/>
    <xf numFmtId="164" fontId="8" fillId="5" borderId="1" xfId="0" applyNumberFormat="1" applyFont="1" applyFill="1" applyBorder="1"/>
    <xf numFmtId="44" fontId="4" fillId="0" borderId="0" xfId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44" fontId="5" fillId="0" borderId="0" xfId="1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7" fillId="8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/>
    <xf numFmtId="0" fontId="7" fillId="3" borderId="1" xfId="0" applyFont="1" applyFill="1" applyBorder="1"/>
    <xf numFmtId="0" fontId="6" fillId="0" borderId="1" xfId="3" applyFont="1" applyFill="1" applyBorder="1" applyAlignment="1" applyProtection="1">
      <alignment vertical="center" wrapText="1"/>
    </xf>
    <xf numFmtId="0" fontId="4" fillId="0" borderId="1" xfId="2" applyFont="1" applyFill="1" applyBorder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10" fillId="0" borderId="1" xfId="0" applyNumberFormat="1" applyFont="1" applyBorder="1" applyAlignment="1">
      <alignment horizontal="center"/>
    </xf>
    <xf numFmtId="2" fontId="10" fillId="0" borderId="0" xfId="0" applyNumberFormat="1" applyFont="1"/>
    <xf numFmtId="0" fontId="8" fillId="7" borderId="1" xfId="0" applyFont="1" applyFill="1" applyBorder="1"/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/>
    <xf numFmtId="0" fontId="13" fillId="0" borderId="0" xfId="0" applyFont="1"/>
    <xf numFmtId="164" fontId="13" fillId="4" borderId="1" xfId="0" applyNumberFormat="1" applyFont="1" applyFill="1" applyBorder="1"/>
    <xf numFmtId="164" fontId="13" fillId="2" borderId="1" xfId="0" applyNumberFormat="1" applyFont="1" applyFill="1" applyBorder="1"/>
    <xf numFmtId="164" fontId="13" fillId="8" borderId="1" xfId="0" applyNumberFormat="1" applyFont="1" applyFill="1" applyBorder="1"/>
    <xf numFmtId="164" fontId="13" fillId="5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4" fontId="13" fillId="7" borderId="1" xfId="0" applyNumberFormat="1" applyFont="1" applyFill="1" applyBorder="1"/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4" fontId="14" fillId="5" borderId="1" xfId="0" applyNumberFormat="1" applyFont="1" applyFill="1" applyBorder="1"/>
    <xf numFmtId="164" fontId="13" fillId="3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7" fillId="7" borderId="1" xfId="0" applyFont="1" applyFill="1" applyBorder="1"/>
    <xf numFmtId="0" fontId="9" fillId="0" borderId="1" xfId="0" applyFont="1" applyBorder="1" applyAlignment="1">
      <alignment horizontal="justify" vertical="center"/>
    </xf>
    <xf numFmtId="164" fontId="7" fillId="2" borderId="1" xfId="0" applyNumberFormat="1" applyFont="1" applyFill="1" applyBorder="1"/>
    <xf numFmtId="164" fontId="7" fillId="3" borderId="1" xfId="0" applyNumberFormat="1" applyFont="1" applyFill="1" applyBorder="1"/>
    <xf numFmtId="164" fontId="7" fillId="4" borderId="1" xfId="0" applyNumberFormat="1" applyFont="1" applyFill="1" applyBorder="1"/>
    <xf numFmtId="164" fontId="7" fillId="5" borderId="1" xfId="0" applyNumberFormat="1" applyFont="1" applyFill="1" applyBorder="1"/>
    <xf numFmtId="164" fontId="7" fillId="7" borderId="1" xfId="0" applyNumberFormat="1" applyFont="1" applyFill="1" applyBorder="1"/>
    <xf numFmtId="164" fontId="7" fillId="8" borderId="1" xfId="0" applyNumberFormat="1" applyFont="1" applyFill="1" applyBorder="1"/>
    <xf numFmtId="2" fontId="7" fillId="0" borderId="1" xfId="0" applyNumberFormat="1" applyFont="1" applyBorder="1" applyAlignment="1">
      <alignment horizontal="center" vertical="center" wrapText="1"/>
    </xf>
    <xf numFmtId="0" fontId="4" fillId="10" borderId="1" xfId="2" applyFont="1" applyFill="1" applyBorder="1"/>
    <xf numFmtId="0" fontId="7" fillId="10" borderId="1" xfId="0" applyFont="1" applyFill="1" applyBorder="1" applyAlignment="1">
      <alignment horizontal="center" vertical="center" wrapText="1"/>
    </xf>
    <xf numFmtId="2" fontId="10" fillId="10" borderId="1" xfId="0" applyNumberFormat="1" applyFont="1" applyFill="1" applyBorder="1" applyAlignment="1">
      <alignment horizontal="center"/>
    </xf>
    <xf numFmtId="0" fontId="8" fillId="10" borderId="1" xfId="0" applyFont="1" applyFill="1" applyBorder="1"/>
    <xf numFmtId="2" fontId="11" fillId="10" borderId="1" xfId="0" applyNumberFormat="1" applyFont="1" applyFill="1" applyBorder="1" applyAlignment="1">
      <alignment horizontal="center" vertical="center" wrapText="1"/>
    </xf>
    <xf numFmtId="2" fontId="7" fillId="10" borderId="1" xfId="0" applyNumberFormat="1" applyFont="1" applyFill="1" applyBorder="1" applyAlignment="1">
      <alignment horizontal="center" vertical="center" wrapText="1"/>
    </xf>
    <xf numFmtId="2" fontId="15" fillId="5" borderId="9" xfId="4" applyNumberFormat="1" applyFont="1" applyFill="1"/>
    <xf numFmtId="0" fontId="13" fillId="8" borderId="1" xfId="0" applyFont="1" applyFill="1" applyBorder="1" applyAlignment="1">
      <alignment horizontal="center"/>
    </xf>
    <xf numFmtId="0" fontId="8" fillId="10" borderId="0" xfId="0" applyFont="1" applyFill="1"/>
    <xf numFmtId="0" fontId="11" fillId="10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/>
    <xf numFmtId="164" fontId="16" fillId="8" borderId="1" xfId="0" applyNumberFormat="1" applyFont="1" applyFill="1" applyBorder="1"/>
    <xf numFmtId="164" fontId="16" fillId="2" borderId="1" xfId="0" applyNumberFormat="1" applyFont="1" applyFill="1" applyBorder="1"/>
    <xf numFmtId="164" fontId="16" fillId="5" borderId="1" xfId="0" applyNumberFormat="1" applyFont="1" applyFill="1" applyBorder="1"/>
    <xf numFmtId="0" fontId="16" fillId="5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7" fillId="5" borderId="1" xfId="0" applyFont="1" applyFill="1" applyBorder="1"/>
    <xf numFmtId="0" fontId="18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shrinkToFit="1"/>
    </xf>
    <xf numFmtId="0" fontId="10" fillId="0" borderId="1" xfId="0" applyFont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164" fontId="14" fillId="4" borderId="1" xfId="0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9" fillId="10" borderId="1" xfId="0" applyNumberFormat="1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164" fontId="4" fillId="5" borderId="5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164" fontId="4" fillId="8" borderId="5" xfId="0" applyNumberFormat="1" applyFont="1" applyFill="1" applyBorder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164" fontId="4" fillId="7" borderId="5" xfId="0" applyNumberFormat="1" applyFont="1" applyFill="1" applyBorder="1" applyAlignment="1">
      <alignment horizontal="center"/>
    </xf>
    <xf numFmtId="164" fontId="4" fillId="7" borderId="8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2" fontId="4" fillId="0" borderId="1" xfId="2" applyNumberFormat="1" applyFont="1" applyBorder="1" applyAlignment="1">
      <alignment horizontal="center" wrapText="1"/>
    </xf>
    <xf numFmtId="2" fontId="4" fillId="0" borderId="5" xfId="2" applyNumberFormat="1" applyFont="1" applyBorder="1" applyAlignment="1">
      <alignment horizontal="center" wrapText="1"/>
    </xf>
    <xf numFmtId="2" fontId="5" fillId="0" borderId="1" xfId="2" applyNumberFormat="1" applyFont="1" applyBorder="1" applyAlignment="1">
      <alignment horizontal="center" wrapText="1"/>
    </xf>
    <xf numFmtId="2" fontId="5" fillId="0" borderId="5" xfId="2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164" fontId="4" fillId="4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164" fontId="4" fillId="7" borderId="6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wrapText="1"/>
    </xf>
    <xf numFmtId="164" fontId="4" fillId="8" borderId="6" xfId="0" applyNumberFormat="1" applyFont="1" applyFill="1" applyBorder="1" applyAlignment="1">
      <alignment horizontal="center"/>
    </xf>
  </cellXfs>
  <cellStyles count="5">
    <cellStyle name="Calculation" xfId="4" builtinId="22"/>
    <cellStyle name="Currency" xfId="1" builtinId="4"/>
    <cellStyle name="Normal" xfId="0" builtinId="0"/>
    <cellStyle name="Normal 2" xfId="3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iller\AppData\Local\Microsoft\Windows\Temporary%20Internet%20Files\Content.Outlook\TKBH9VQY\Native%20Cover%20Crop%20+%20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/>
          <cell r="K15">
            <v>8</v>
          </cell>
          <cell r="M15">
            <v>6600</v>
          </cell>
          <cell r="N15"/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/>
          <cell r="K16">
            <v>80</v>
          </cell>
          <cell r="M16">
            <v>5200</v>
          </cell>
          <cell r="N16"/>
          <cell r="O16">
            <v>1.5384615384615385E-2</v>
          </cell>
          <cell r="P16" t="str">
            <v>Recalcitrant</v>
          </cell>
          <cell r="Q16" t="str">
            <v>Do Not Buy?</v>
          </cell>
          <cell r="R16" t="str">
            <v>U</v>
          </cell>
          <cell r="T16" t="str">
            <v>NP?</v>
          </cell>
          <cell r="V16" t="str">
            <v>wild pops, though limited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M17">
            <v>4450</v>
          </cell>
          <cell r="N17"/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NP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/>
          <cell r="L18"/>
          <cell r="N18"/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V18" t="str">
            <v>not appropriate for Lake Co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L20" t="str">
            <v>no PM, JFN, TCN, Ion</v>
          </cell>
          <cell r="N20"/>
          <cell r="O20" t="e">
            <v>#DIV/0!</v>
          </cell>
          <cell r="Q20" t="str">
            <v>Do Not Buy</v>
          </cell>
          <cell r="R20" t="str">
            <v>U</v>
          </cell>
          <cell r="V20" t="str">
            <v>Fern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/>
          <cell r="L22"/>
          <cell r="N22"/>
          <cell r="O22" t="e">
            <v>#DIV/0!</v>
          </cell>
          <cell r="Q22" t="str">
            <v>Do Not Buy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/>
          <cell r="L23"/>
          <cell r="N23"/>
          <cell r="O23" t="e">
            <v>#DIV/0!</v>
          </cell>
          <cell r="Q23" t="str">
            <v>Do Not Buy</v>
          </cell>
          <cell r="V23" t="str">
            <v>Not present? Not in the db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/>
          <cell r="K24">
            <v>60</v>
          </cell>
          <cell r="M24">
            <v>440000</v>
          </cell>
          <cell r="N24"/>
          <cell r="O24">
            <v>1.3636363636363637E-4</v>
          </cell>
          <cell r="R24" t="str">
            <v>U</v>
          </cell>
          <cell r="V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/>
          <cell r="L25"/>
          <cell r="N25"/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/>
          <cell r="L26"/>
          <cell r="N26"/>
          <cell r="O26" t="e">
            <v>#DIV/0!</v>
          </cell>
          <cell r="Q26" t="str">
            <v>Do Not Buy</v>
          </cell>
          <cell r="R26" t="str">
            <v>U</v>
          </cell>
          <cell r="V26" t="str">
            <v>Not present? Not in the db.  State listed; IBSP pop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/>
          <cell r="K27">
            <v>60</v>
          </cell>
          <cell r="L27"/>
          <cell r="M27">
            <v>80000</v>
          </cell>
          <cell r="N27"/>
          <cell r="O27">
            <v>7.5000000000000002E-4</v>
          </cell>
          <cell r="R27" t="str">
            <v>U</v>
          </cell>
          <cell r="V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/>
          <cell r="K28">
            <v>20</v>
          </cell>
          <cell r="L28"/>
          <cell r="M28">
            <v>90000</v>
          </cell>
          <cell r="N28"/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/>
          <cell r="K29">
            <v>15</v>
          </cell>
          <cell r="M29">
            <v>93000</v>
          </cell>
          <cell r="N29"/>
          <cell r="O29">
            <v>1.6129032258064516E-4</v>
          </cell>
          <cell r="Q29" t="str">
            <v>Do Not Buy?</v>
          </cell>
          <cell r="T29" t="str">
            <v>NP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/>
          <cell r="L30"/>
          <cell r="N30"/>
          <cell r="O30" t="e">
            <v>#DIV/0!</v>
          </cell>
          <cell r="Q30" t="str">
            <v>Do Not Buy</v>
          </cell>
          <cell r="V30" t="str">
            <v>Not present? Not in the db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/>
          <cell r="L32"/>
          <cell r="N32"/>
          <cell r="O32" t="e">
            <v>#DIV/0!</v>
          </cell>
          <cell r="Q32" t="str">
            <v>Do Not Buy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/>
          <cell r="L33"/>
          <cell r="N33"/>
          <cell r="O33" t="e">
            <v>#DIV/0!</v>
          </cell>
          <cell r="Q33" t="str">
            <v>Do Not Buy</v>
          </cell>
          <cell r="R33" t="str">
            <v>U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/>
          <cell r="L34"/>
          <cell r="N34"/>
          <cell r="O34" t="e">
            <v>#DIV/0!</v>
          </cell>
          <cell r="Q34" t="str">
            <v>Do Not Buy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/>
          <cell r="L35"/>
          <cell r="N35"/>
          <cell r="O35" t="e">
            <v>#DIV/0!</v>
          </cell>
          <cell r="Q35" t="str">
            <v>Do Not Buy</v>
          </cell>
          <cell r="R35" t="str">
            <v>U</v>
          </cell>
          <cell r="T35" t="str">
            <v>NP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L36"/>
          <cell r="N36"/>
          <cell r="O36" t="e">
            <v>#DIV/0!</v>
          </cell>
          <cell r="Q36" t="str">
            <v>Do Not Buy</v>
          </cell>
          <cell r="R36" t="str">
            <v>U</v>
          </cell>
          <cell r="T36" t="str">
            <v>NP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/>
          <cell r="L37"/>
          <cell r="N37"/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/>
          <cell r="L41"/>
          <cell r="N41"/>
          <cell r="O41" t="e">
            <v>#DIV/0!</v>
          </cell>
          <cell r="Q41" t="str">
            <v>Do Not Buy</v>
          </cell>
          <cell r="V41" t="str">
            <v>Not present? Not in the db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/>
          <cell r="L46"/>
          <cell r="N46"/>
          <cell r="O46" t="e">
            <v>#DIV/0!</v>
          </cell>
          <cell r="Q46" t="str">
            <v>Do Not Buy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/>
          <cell r="K47">
            <v>40</v>
          </cell>
          <cell r="M47">
            <v>1400</v>
          </cell>
          <cell r="N47"/>
          <cell r="O47">
            <v>2.8571428571428571E-2</v>
          </cell>
          <cell r="Q47" t="str">
            <v>Do Not Buy?</v>
          </cell>
          <cell r="R47" t="str">
            <v>U</v>
          </cell>
          <cell r="V47" t="str">
            <v>good wild pop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/>
          <cell r="L48" t="str">
            <v>no PM, JFN, TCN, Ion, PN, SS, Agr, Sp</v>
          </cell>
          <cell r="N48"/>
          <cell r="O48" t="e">
            <v>#DIV/0!</v>
          </cell>
          <cell r="Q48" t="str">
            <v>Do Not Buy?</v>
          </cell>
          <cell r="R48" t="str">
            <v>U</v>
          </cell>
          <cell r="V48" t="str">
            <v>good wild pop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/>
          <cell r="L49"/>
          <cell r="N49"/>
          <cell r="O49" t="e">
            <v>#DIV/0!</v>
          </cell>
          <cell r="Q49" t="str">
            <v>Do Not Buy</v>
          </cell>
          <cell r="R49" t="str">
            <v>U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/>
          <cell r="L50"/>
          <cell r="N50"/>
          <cell r="O50" t="e">
            <v>#DIV/0!</v>
          </cell>
          <cell r="Q50" t="str">
            <v>Do Not Buy</v>
          </cell>
          <cell r="V50" t="str">
            <v>Not present? Not in the db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/>
          <cell r="L51"/>
          <cell r="N51"/>
          <cell r="O51" t="e">
            <v>#DIV/0!</v>
          </cell>
          <cell r="Q51" t="str">
            <v>Do Not Buy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/>
          <cell r="L56"/>
          <cell r="N56"/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/>
          <cell r="L57"/>
          <cell r="N57"/>
          <cell r="O57" t="e">
            <v>#DIV/0!</v>
          </cell>
          <cell r="Q57" t="str">
            <v>Do Not Buy</v>
          </cell>
          <cell r="V57" t="str">
            <v>Not present? Not in the db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/>
          <cell r="L58"/>
          <cell r="N58"/>
          <cell r="O58" t="e">
            <v>#DIV/0!</v>
          </cell>
          <cell r="Q58" t="str">
            <v>Do Not Buy</v>
          </cell>
          <cell r="R58" t="str">
            <v>U</v>
          </cell>
          <cell r="V58" t="str">
            <v>state listed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/>
          <cell r="L59"/>
          <cell r="N59"/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/>
          <cell r="L60"/>
          <cell r="N60"/>
          <cell r="O60" t="e">
            <v>#DIV/0!</v>
          </cell>
          <cell r="Q60" t="str">
            <v>Do Not Buy</v>
          </cell>
          <cell r="R60" t="str">
            <v>U</v>
          </cell>
          <cell r="V60" t="str">
            <v>Not present? Not in the db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L62"/>
          <cell r="N62"/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/>
          <cell r="K63">
            <v>15</v>
          </cell>
          <cell r="M63">
            <v>16000</v>
          </cell>
          <cell r="N63"/>
          <cell r="O63">
            <v>9.3749999999999997E-4</v>
          </cell>
          <cell r="Q63" t="str">
            <v>Do Not Buy?</v>
          </cell>
          <cell r="T63" t="str">
            <v>NP - local</v>
          </cell>
          <cell r="V63" t="str">
            <v>wild pops available, nursery seed (local)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/>
          <cell r="K64">
            <v>5</v>
          </cell>
          <cell r="M64">
            <v>3700</v>
          </cell>
          <cell r="N64"/>
          <cell r="O64">
            <v>1.3513513513513514E-3</v>
          </cell>
          <cell r="Q64" t="str">
            <v>Do Not Buy</v>
          </cell>
          <cell r="T64" t="str">
            <v>NP - local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/>
          <cell r="L67"/>
          <cell r="N67"/>
          <cell r="O67" t="e">
            <v>#DIV/0!</v>
          </cell>
          <cell r="Q67" t="str">
            <v>Do Not Buy</v>
          </cell>
          <cell r="R67" t="str">
            <v>U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Q68" t="str">
            <v>Do Not Buy?</v>
          </cell>
          <cell r="V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/>
          <cell r="L70"/>
          <cell r="N70"/>
          <cell r="O70" t="e">
            <v>#DIV/0!</v>
          </cell>
          <cell r="Q70" t="str">
            <v>Do Not Buy</v>
          </cell>
          <cell r="V70" t="str">
            <v>Not present? Not in the db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/>
          <cell r="L72"/>
          <cell r="N72"/>
          <cell r="O72" t="e">
            <v>#DIV/0!</v>
          </cell>
          <cell r="P72" t="str">
            <v>Recalcitrant?</v>
          </cell>
          <cell r="Q72" t="str">
            <v>Do Not Buy</v>
          </cell>
          <cell r="V72" t="str">
            <v>not appropriate Lake Co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/>
          <cell r="L73" t="str">
            <v>PM OUT OF STOCK</v>
          </cell>
          <cell r="M73">
            <v>26000</v>
          </cell>
          <cell r="N73"/>
          <cell r="O73">
            <v>0</v>
          </cell>
          <cell r="Q73" t="str">
            <v>Do Not Buy?</v>
          </cell>
          <cell r="T73" t="str">
            <v>NP - local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/>
          <cell r="L74"/>
          <cell r="N74"/>
          <cell r="O74" t="e">
            <v>#DIV/0!</v>
          </cell>
          <cell r="Q74" t="str">
            <v>Do Not Buy</v>
          </cell>
          <cell r="V74" t="str">
            <v>Not present? Not in the db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/>
          <cell r="L75"/>
          <cell r="N75"/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/>
          <cell r="K76">
            <v>40</v>
          </cell>
          <cell r="M76">
            <v>28000</v>
          </cell>
          <cell r="N76"/>
          <cell r="O76">
            <v>1.4285714285714286E-3</v>
          </cell>
          <cell r="Q76" t="str">
            <v>Do Not Buy?</v>
          </cell>
          <cell r="T76" t="str">
            <v>NP - local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/>
          <cell r="K77">
            <v>220</v>
          </cell>
          <cell r="L77"/>
          <cell r="M77">
            <v>13000</v>
          </cell>
          <cell r="N77"/>
          <cell r="O77">
            <v>1.6923076923076923E-2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U77" t="str">
            <v>SR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/>
          <cell r="K78">
            <v>5</v>
          </cell>
          <cell r="M78">
            <v>5400</v>
          </cell>
          <cell r="N78"/>
          <cell r="O78">
            <v>9.2592592592592596E-4</v>
          </cell>
          <cell r="Q78" t="str">
            <v>Do Not Buy?</v>
          </cell>
          <cell r="S78" t="str">
            <v>UH</v>
          </cell>
          <cell r="V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Q79" t="str">
            <v>Do Not Buy?</v>
          </cell>
          <cell r="T79" t="str">
            <v>NP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Q80" t="str">
            <v>Do Not Buy?</v>
          </cell>
          <cell r="T80" t="str">
            <v>NP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/>
          <cell r="L81"/>
          <cell r="N81"/>
          <cell r="O81" t="e">
            <v>#DIV/0!</v>
          </cell>
          <cell r="R81" t="str">
            <v>U?</v>
          </cell>
          <cell r="V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/>
          <cell r="L82"/>
          <cell r="N82"/>
          <cell r="O82" t="e">
            <v>#DIV/0!</v>
          </cell>
          <cell r="Q82" t="str">
            <v>Do Not Buy</v>
          </cell>
          <cell r="V82" t="str">
            <v>Not present? Not in the db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/>
          <cell r="K87">
            <v>30</v>
          </cell>
          <cell r="M87">
            <v>3800</v>
          </cell>
          <cell r="N87"/>
          <cell r="O87">
            <v>7.8947368421052634E-3</v>
          </cell>
          <cell r="Q87" t="str">
            <v>Do Not Buy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/>
          <cell r="L88"/>
          <cell r="N88"/>
          <cell r="O88" t="e">
            <v>#DIV/0!</v>
          </cell>
          <cell r="Q88" t="str">
            <v>Do Not Buy</v>
          </cell>
          <cell r="V88" t="str">
            <v>Not present? Not in the db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/>
          <cell r="L89"/>
          <cell r="N89"/>
          <cell r="O89" t="e">
            <v>#DIV/0!</v>
          </cell>
          <cell r="Q89" t="str">
            <v>Do Not Buy</v>
          </cell>
          <cell r="V89" t="str">
            <v>Not present? Not in the db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/>
          <cell r="L90"/>
          <cell r="N90"/>
          <cell r="O90" t="e">
            <v>#DIV/0!</v>
          </cell>
          <cell r="Q90" t="str">
            <v>Do Not Buy</v>
          </cell>
          <cell r="V90" t="str">
            <v>Not present? Not in the db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/>
          <cell r="L91"/>
          <cell r="N91"/>
          <cell r="O91" t="e">
            <v>#DIV/0!</v>
          </cell>
          <cell r="Q91" t="str">
            <v>Do Not Buy</v>
          </cell>
          <cell r="R91" t="str">
            <v>U</v>
          </cell>
          <cell r="V91" t="str">
            <v>Not present? Not in the db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/>
          <cell r="L94"/>
          <cell r="N94"/>
          <cell r="O94" t="e">
            <v>#DIV/0!</v>
          </cell>
          <cell r="Q94" t="str">
            <v>Do Not Buy</v>
          </cell>
          <cell r="V94" t="str">
            <v>Not present? Not in the db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/>
          <cell r="L95"/>
          <cell r="N95"/>
          <cell r="O95" t="e">
            <v>#DIV/0!</v>
          </cell>
          <cell r="Q95" t="str">
            <v>Do Not Buy</v>
          </cell>
          <cell r="R95" t="str">
            <v>U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/>
          <cell r="L96"/>
          <cell r="N96"/>
          <cell r="O96" t="e">
            <v>#DIV/0!</v>
          </cell>
          <cell r="Q96" t="str">
            <v>Do Not Buy</v>
          </cell>
          <cell r="R96" t="str">
            <v>U</v>
          </cell>
          <cell r="V96" t="str">
            <v>Often Vegetative. Wild pop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/>
          <cell r="K97">
            <v>100</v>
          </cell>
          <cell r="M97">
            <v>33000</v>
          </cell>
          <cell r="N97"/>
          <cell r="O97">
            <v>3.0303030303030303E-3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wild pop available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/>
          <cell r="L98"/>
          <cell r="N98"/>
          <cell r="O98" t="e">
            <v>#DIV/0!</v>
          </cell>
          <cell r="Q98" t="str">
            <v>Do Not Buy</v>
          </cell>
          <cell r="R98" t="str">
            <v>U</v>
          </cell>
          <cell r="V98" t="str">
            <v>Not present? Not in the db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/>
          <cell r="L99"/>
          <cell r="N99"/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/>
          <cell r="L100"/>
          <cell r="N100"/>
          <cell r="O100" t="e">
            <v>#DIV/0!</v>
          </cell>
          <cell r="Q100" t="str">
            <v>Do Not Buy</v>
          </cell>
          <cell r="V100" t="str">
            <v>Not present? Not in the db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/>
          <cell r="L101"/>
          <cell r="N101"/>
          <cell r="O101" t="e">
            <v>#DIV/0!</v>
          </cell>
          <cell r="Q101" t="str">
            <v>Do Not Buy</v>
          </cell>
          <cell r="V101" t="str">
            <v>Not present? Not in the db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/>
          <cell r="L102"/>
          <cell r="N102"/>
          <cell r="O102" t="e">
            <v>#DIV/0!</v>
          </cell>
          <cell r="Q102" t="str">
            <v>Do Not Buy</v>
          </cell>
          <cell r="V102" t="str">
            <v>Not present? Not in the db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/>
          <cell r="K103">
            <v>39</v>
          </cell>
          <cell r="M103">
            <v>600</v>
          </cell>
          <cell r="N103"/>
          <cell r="O103">
            <v>6.5000000000000002E-2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U103" t="str">
            <v>SR</v>
          </cell>
          <cell r="V103" t="str">
            <v>good wild pop available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P104" t="str">
            <v>Recalcitrant</v>
          </cell>
          <cell r="T104" t="str">
            <v>NP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/>
          <cell r="L110"/>
          <cell r="N110"/>
          <cell r="O110" t="e">
            <v>#DIV/0!</v>
          </cell>
          <cell r="Q110" t="str">
            <v>Do Not Buy</v>
          </cell>
          <cell r="V110" t="str">
            <v>Not present? Not in the db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/>
          <cell r="L111"/>
          <cell r="N111"/>
          <cell r="O111" t="e">
            <v>#DIV/0!</v>
          </cell>
          <cell r="Q111" t="str">
            <v>Do Not Buy</v>
          </cell>
          <cell r="R111" t="str">
            <v>U</v>
          </cell>
          <cell r="V111" t="str">
            <v>Not present? Not in the db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/>
          <cell r="L112"/>
          <cell r="N112"/>
          <cell r="O112" t="e">
            <v>#DIV/0!</v>
          </cell>
          <cell r="Q112" t="str">
            <v>Do Not Buy</v>
          </cell>
          <cell r="V112" t="str">
            <v>Not present? Not in the db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/>
          <cell r="L113"/>
          <cell r="N113"/>
          <cell r="O113" t="e">
            <v>#DIV/0!</v>
          </cell>
          <cell r="Q113" t="str">
            <v>Do Not Buy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/>
          <cell r="L114"/>
          <cell r="N114"/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/>
          <cell r="L115"/>
          <cell r="N115"/>
          <cell r="O115" t="e">
            <v>#DIV/0!</v>
          </cell>
          <cell r="Q115" t="str">
            <v>Do Not Buy</v>
          </cell>
          <cell r="R115" t="str">
            <v>U</v>
          </cell>
          <cell r="V115" t="str">
            <v>Not present? Not in the db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/>
          <cell r="K116">
            <v>60</v>
          </cell>
          <cell r="M116">
            <v>4400</v>
          </cell>
          <cell r="N116"/>
          <cell r="O116">
            <v>1.3636363636363636E-2</v>
          </cell>
          <cell r="P116" t="str">
            <v>Recalcitrant</v>
          </cell>
          <cell r="Q116" t="str">
            <v>Do Not Buy</v>
          </cell>
          <cell r="T116" t="str">
            <v>NP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/>
          <cell r="L117"/>
          <cell r="N117"/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V117" t="str">
            <v>wild pop available?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K118">
            <v>80</v>
          </cell>
          <cell r="M118">
            <v>3000</v>
          </cell>
          <cell r="N118"/>
          <cell r="O118">
            <v>2.6666666666666668E-2</v>
          </cell>
          <cell r="Q118" t="str">
            <v>Do Not Buy</v>
          </cell>
          <cell r="R118" t="str">
            <v>U</v>
          </cell>
          <cell r="T118" t="str">
            <v>NP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/>
          <cell r="L119"/>
          <cell r="N119"/>
          <cell r="O119" t="e">
            <v>#DIV/0!</v>
          </cell>
          <cell r="Q119" t="str">
            <v>Do Not Buy</v>
          </cell>
          <cell r="R119" t="str">
            <v>U</v>
          </cell>
          <cell r="V119" t="str">
            <v>Not present? Not in the db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/>
          <cell r="L121"/>
          <cell r="N121"/>
          <cell r="O121" t="e">
            <v>#DIV/0!</v>
          </cell>
          <cell r="Q121" t="str">
            <v>Do Not Buy</v>
          </cell>
          <cell r="R121" t="str">
            <v>U</v>
          </cell>
          <cell r="V121" t="str">
            <v>Not present? Not in the db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/>
          <cell r="L122"/>
          <cell r="N122"/>
          <cell r="O122" t="e">
            <v>#DIV/0!</v>
          </cell>
          <cell r="Q122" t="str">
            <v>Do Not Buy</v>
          </cell>
          <cell r="V122" t="str">
            <v>Not present? Not in the db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/>
          <cell r="L123"/>
          <cell r="N123"/>
          <cell r="O123" t="e">
            <v>#DIV/0!</v>
          </cell>
          <cell r="Q123" t="str">
            <v>Do Not Buy</v>
          </cell>
          <cell r="R123" t="str">
            <v>U</v>
          </cell>
          <cell r="V123" t="str">
            <v>Not present? Not in the db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/>
          <cell r="K124">
            <v>62</v>
          </cell>
          <cell r="L124" t="str">
            <v xml:space="preserve"> JFNew</v>
          </cell>
          <cell r="N124"/>
          <cell r="O124" t="e">
            <v>#DIV/0!</v>
          </cell>
          <cell r="Q124" t="str">
            <v>Do Not Buy</v>
          </cell>
          <cell r="R124" t="str">
            <v>U</v>
          </cell>
          <cell r="T124" t="str">
            <v>NP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/>
          <cell r="K125">
            <v>40</v>
          </cell>
          <cell r="M125">
            <v>4500</v>
          </cell>
          <cell r="N125"/>
          <cell r="O125">
            <v>8.8888888888888889E-3</v>
          </cell>
          <cell r="Q125" t="str">
            <v>Do Not Buy?</v>
          </cell>
          <cell r="T125" t="str">
            <v>NP - 200 mi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/>
          <cell r="K127">
            <v>30</v>
          </cell>
          <cell r="M127">
            <v>4300</v>
          </cell>
          <cell r="N127"/>
          <cell r="O127">
            <v>6.9767441860465115E-3</v>
          </cell>
          <cell r="Q127" t="str">
            <v>Do Not Buy?</v>
          </cell>
          <cell r="R127" t="str">
            <v>U</v>
          </cell>
          <cell r="T127" t="str">
            <v>NP?</v>
          </cell>
          <cell r="V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/>
          <cell r="L129" t="str">
            <v>NO PM</v>
          </cell>
          <cell r="M129">
            <v>3600</v>
          </cell>
          <cell r="N129"/>
          <cell r="O129">
            <v>0</v>
          </cell>
          <cell r="Q129" t="str">
            <v>Do Not Buy</v>
          </cell>
          <cell r="R129" t="str">
            <v>U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/>
          <cell r="L130"/>
          <cell r="N130"/>
          <cell r="O130" t="e">
            <v>#DIV/0!</v>
          </cell>
          <cell r="Q130" t="str">
            <v>Do Not Buy</v>
          </cell>
          <cell r="V130" t="str">
            <v>Not present? Not in the db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/>
          <cell r="K132">
            <v>20</v>
          </cell>
          <cell r="M132">
            <v>80000</v>
          </cell>
          <cell r="N132"/>
          <cell r="O132">
            <v>2.5000000000000001E-4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/>
          <cell r="L133"/>
          <cell r="N133"/>
          <cell r="O133" t="e">
            <v>#DIV/0!</v>
          </cell>
          <cell r="Q133" t="str">
            <v>Do Not Buy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/>
          <cell r="K134">
            <v>40</v>
          </cell>
          <cell r="M134">
            <v>140000</v>
          </cell>
          <cell r="N134"/>
          <cell r="O134">
            <v>2.8571428571428574E-4</v>
          </cell>
          <cell r="Q134" t="str">
            <v>Do Not Buy?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/>
          <cell r="L135"/>
          <cell r="N135"/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/>
          <cell r="K136">
            <v>50</v>
          </cell>
          <cell r="M136">
            <v>200000</v>
          </cell>
          <cell r="N136"/>
          <cell r="O136">
            <v>2.5000000000000001E-4</v>
          </cell>
          <cell r="Q136" t="str">
            <v>Do Not Buy?</v>
          </cell>
          <cell r="T136" t="str">
            <v>NP - local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L137" t="str">
            <v>no PM, JFN, TCN, Ion, PN, SS, Agr, Sp</v>
          </cell>
          <cell r="M137">
            <v>24000</v>
          </cell>
          <cell r="N137"/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/>
          <cell r="K138">
            <v>15</v>
          </cell>
          <cell r="L138"/>
          <cell r="M138">
            <v>55000</v>
          </cell>
          <cell r="N138"/>
          <cell r="O138">
            <v>2.7272727272727274E-4</v>
          </cell>
          <cell r="Q138" t="str">
            <v>Do Not Buy?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/>
          <cell r="L140"/>
          <cell r="N140"/>
          <cell r="O140" t="e">
            <v>#DIV/0!</v>
          </cell>
          <cell r="Q140" t="str">
            <v>Do Not Buy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/>
          <cell r="K141">
            <v>60</v>
          </cell>
          <cell r="M141">
            <v>27000</v>
          </cell>
          <cell r="N141"/>
          <cell r="O141">
            <v>2.2222222222222222E-3</v>
          </cell>
          <cell r="Q141" t="str">
            <v>Do Not Buy?</v>
          </cell>
          <cell r="T141" t="str">
            <v>NP - local</v>
          </cell>
          <cell r="V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/>
          <cell r="K143">
            <v>30</v>
          </cell>
          <cell r="L143"/>
          <cell r="M143">
            <v>51000</v>
          </cell>
          <cell r="N143"/>
          <cell r="O143">
            <v>5.8823529411764701E-4</v>
          </cell>
          <cell r="Q143" t="str">
            <v>Do Not Buy</v>
          </cell>
          <cell r="T143" t="str">
            <v>NP?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/>
          <cell r="L145"/>
          <cell r="N145"/>
          <cell r="O145" t="e">
            <v>#DIV/0!</v>
          </cell>
          <cell r="Q145" t="str">
            <v>Do Not Buy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/>
          <cell r="K147">
            <v>60</v>
          </cell>
          <cell r="M147">
            <v>130000</v>
          </cell>
          <cell r="N147"/>
          <cell r="O147">
            <v>4.6153846153846153E-4</v>
          </cell>
          <cell r="Q147" t="str">
            <v>Do Not Buy</v>
          </cell>
          <cell r="T147" t="str">
            <v>NP - local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/>
          <cell r="N148"/>
          <cell r="O148" t="e">
            <v>#DIV/0!</v>
          </cell>
          <cell r="Q148" t="str">
            <v>Do Not Buy</v>
          </cell>
          <cell r="V148" t="str">
            <v>Not historically present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/>
          <cell r="K149">
            <v>25</v>
          </cell>
          <cell r="M149">
            <v>64000</v>
          </cell>
          <cell r="N149"/>
          <cell r="O149">
            <v>3.9062500000000002E-4</v>
          </cell>
          <cell r="Q149" t="str">
            <v>Do Not Buy</v>
          </cell>
          <cell r="V149" t="str">
            <v>local pop on state lands?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/>
          <cell r="L150"/>
          <cell r="N150"/>
          <cell r="O150" t="e">
            <v>#DIV/0!</v>
          </cell>
          <cell r="Q150" t="str">
            <v>Do Not Buy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/>
          <cell r="L151"/>
          <cell r="N151"/>
          <cell r="O151" t="e">
            <v>#DIV/0!</v>
          </cell>
          <cell r="Q151" t="str">
            <v>Do Not Buy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/>
          <cell r="K152">
            <v>12</v>
          </cell>
          <cell r="L152"/>
          <cell r="M152">
            <v>135000</v>
          </cell>
          <cell r="N152"/>
          <cell r="O152">
            <v>8.8888888888888893E-5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/>
          <cell r="L154"/>
          <cell r="N154"/>
          <cell r="O154" t="e">
            <v>#DIV/0!</v>
          </cell>
          <cell r="Q154" t="str">
            <v>Do Not Buy</v>
          </cell>
          <cell r="V154" t="str">
            <v>Not present? Not in the db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/>
          <cell r="L155"/>
          <cell r="N155"/>
          <cell r="O155" t="e">
            <v>#DIV/0!</v>
          </cell>
          <cell r="Q155" t="str">
            <v>Do Not Buy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/>
          <cell r="K156">
            <v>60</v>
          </cell>
          <cell r="M156">
            <v>60000</v>
          </cell>
          <cell r="N156"/>
          <cell r="O156">
            <v>1E-3</v>
          </cell>
          <cell r="Q156" t="str">
            <v>Do Not Buy?</v>
          </cell>
          <cell r="T156" t="str">
            <v>NP - local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/>
          <cell r="K159">
            <v>30</v>
          </cell>
          <cell r="M159">
            <v>67000</v>
          </cell>
          <cell r="N159"/>
          <cell r="O159">
            <v>4.4776119402985075E-4</v>
          </cell>
          <cell r="Q159" t="str">
            <v>Do Not Buy?</v>
          </cell>
          <cell r="T159" t="str">
            <v>NP - local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/>
          <cell r="L160"/>
          <cell r="N160"/>
          <cell r="O160" t="e">
            <v>#DIV/0!</v>
          </cell>
          <cell r="Q160" t="str">
            <v>Do Not Buy</v>
          </cell>
          <cell r="V160" t="str">
            <v>Not present? Not in the db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/>
          <cell r="L161"/>
          <cell r="N161"/>
          <cell r="O161" t="e">
            <v>#DIV/0!</v>
          </cell>
          <cell r="Q161" t="str">
            <v>Do Not Buy</v>
          </cell>
          <cell r="V161" t="str">
            <v>Not present? Not in the db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/>
          <cell r="L162"/>
          <cell r="N162"/>
          <cell r="O162" t="e">
            <v>#DIV/0!</v>
          </cell>
          <cell r="Q162" t="str">
            <v>Do Not Buy</v>
          </cell>
          <cell r="V162" t="str">
            <v>Not present? Not in the db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/>
          <cell r="K163">
            <v>6</v>
          </cell>
          <cell r="L163"/>
          <cell r="M163">
            <v>17000</v>
          </cell>
          <cell r="N163"/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/>
          <cell r="L164"/>
          <cell r="N164"/>
          <cell r="O164" t="e">
            <v>#DIV/0!</v>
          </cell>
          <cell r="Q164" t="str">
            <v>Do Not Buy</v>
          </cell>
          <cell r="V164" t="str">
            <v>Not present? Not in the db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/>
          <cell r="L165"/>
          <cell r="N165"/>
          <cell r="O165" t="e">
            <v>#DIV/0!</v>
          </cell>
          <cell r="Q165" t="str">
            <v>Do Not Buy</v>
          </cell>
          <cell r="V165" t="str">
            <v>Fern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/>
          <cell r="L166"/>
          <cell r="N166"/>
          <cell r="O166" t="e">
            <v>#DIV/0!</v>
          </cell>
          <cell r="Q166" t="str">
            <v>Do Not Buy</v>
          </cell>
          <cell r="V166" t="str">
            <v>Not present? Not in the db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/>
          <cell r="L167"/>
          <cell r="N167"/>
          <cell r="O167" t="e">
            <v>#DIV/0!</v>
          </cell>
          <cell r="Q167" t="str">
            <v>Do Not Buy</v>
          </cell>
          <cell r="V167" t="str">
            <v>Not present? Not in the db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/>
          <cell r="L168"/>
          <cell r="N168"/>
          <cell r="O168" t="e">
            <v>#DIV/0!</v>
          </cell>
          <cell r="Q168" t="str">
            <v>Do Not Buy</v>
          </cell>
          <cell r="R168" t="str">
            <v>U</v>
          </cell>
          <cell r="V168" t="str">
            <v>Parasitic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/>
          <cell r="L169"/>
          <cell r="M169">
            <v>230000</v>
          </cell>
          <cell r="N169"/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V169" t="str">
            <v>Parasitic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/>
          <cell r="L170"/>
          <cell r="M170">
            <v>230000</v>
          </cell>
          <cell r="N170"/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V170" t="str">
            <v>Parasitic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/>
          <cell r="L171"/>
          <cell r="N171"/>
          <cell r="O171" t="e">
            <v>#DIV/0!</v>
          </cell>
          <cell r="Q171" t="str">
            <v>Do Not Buy</v>
          </cell>
          <cell r="V171" t="str">
            <v>Not present? Not in the db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/>
          <cell r="L172"/>
          <cell r="N172"/>
          <cell r="O172" t="e">
            <v>#DIV/0!</v>
          </cell>
          <cell r="Q172" t="str">
            <v>Do Not Buy</v>
          </cell>
          <cell r="V172" t="str">
            <v>Not present? Not in the db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/>
          <cell r="K173">
            <v>12</v>
          </cell>
          <cell r="M173">
            <v>1700</v>
          </cell>
          <cell r="N173"/>
          <cell r="O173">
            <v>7.058823529411765E-3</v>
          </cell>
          <cell r="Q173" t="str">
            <v>Do Not Buy?</v>
          </cell>
          <cell r="V173" t="str">
            <v>good wild pop available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M174">
            <v>1400</v>
          </cell>
          <cell r="N174"/>
          <cell r="O174">
            <v>3.5714285714285712E-2</v>
          </cell>
          <cell r="Q174" t="str">
            <v>Do Not Buy?</v>
          </cell>
          <cell r="R174" t="str">
            <v>U</v>
          </cell>
          <cell r="V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/>
          <cell r="L175"/>
          <cell r="N175"/>
          <cell r="O175" t="e">
            <v>#DIV/0!</v>
          </cell>
          <cell r="Q175" t="str">
            <v>Do Not Buy</v>
          </cell>
          <cell r="R175" t="str">
            <v>U</v>
          </cell>
          <cell r="V175" t="str">
            <v>Not present? Not in the db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/>
          <cell r="L176"/>
          <cell r="N176"/>
          <cell r="O176" t="e">
            <v>#DIV/0!</v>
          </cell>
          <cell r="Q176" t="str">
            <v>Do Not Buy</v>
          </cell>
          <cell r="V176" t="str">
            <v>Not present? Not in the db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/>
          <cell r="L177"/>
          <cell r="N177"/>
          <cell r="O177" t="e">
            <v>#DIV/0!</v>
          </cell>
          <cell r="Q177" t="str">
            <v>Do Not Buy</v>
          </cell>
          <cell r="R177" t="str">
            <v>U</v>
          </cell>
          <cell r="V177" t="str">
            <v>Not present? Not in the db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/>
          <cell r="L178"/>
          <cell r="N178"/>
          <cell r="O178" t="e">
            <v>#DIV/0!</v>
          </cell>
          <cell r="Q178" t="str">
            <v>Do Not Buy</v>
          </cell>
          <cell r="V178" t="str">
            <v>Not present? Not in the db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L179"/>
          <cell r="N179"/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L181"/>
          <cell r="N181"/>
          <cell r="O181" t="e">
            <v>#DIV/0!</v>
          </cell>
          <cell r="Q181" t="str">
            <v>Do Not Buy ?</v>
          </cell>
          <cell r="R181" t="str">
            <v>U</v>
          </cell>
          <cell r="V181" t="str">
            <v>Local pop available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/>
          <cell r="L182"/>
          <cell r="N182"/>
          <cell r="O182" t="e">
            <v>#DIV/0!</v>
          </cell>
          <cell r="Q182" t="str">
            <v>Do Not Buy</v>
          </cell>
          <cell r="V182" t="str">
            <v>Not present? Not in the db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/>
          <cell r="L183"/>
          <cell r="N183"/>
          <cell r="O183" t="e">
            <v>#DIV/0!</v>
          </cell>
          <cell r="Q183" t="str">
            <v>Do Not Buy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/>
          <cell r="L188"/>
          <cell r="N188"/>
          <cell r="O188" t="e">
            <v>#DIV/0!</v>
          </cell>
          <cell r="Q188" t="str">
            <v>Do Not Buy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/>
          <cell r="L189"/>
          <cell r="N189"/>
          <cell r="O189" t="e">
            <v>#DIV/0!</v>
          </cell>
          <cell r="Q189" t="str">
            <v>Do Not Buy</v>
          </cell>
          <cell r="R189" t="str">
            <v>U</v>
          </cell>
          <cell r="V189" t="str">
            <v>Not present? Not in the db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/>
          <cell r="K193">
            <v>80</v>
          </cell>
          <cell r="M193">
            <v>400000</v>
          </cell>
          <cell r="N193"/>
          <cell r="O193">
            <v>2.0000000000000001E-4</v>
          </cell>
          <cell r="Q193" t="str">
            <v>Do Not Buy?</v>
          </cell>
          <cell r="T193" t="str">
            <v>NP - 200 mi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/>
          <cell r="K197">
            <v>8</v>
          </cell>
          <cell r="L197"/>
          <cell r="M197">
            <v>150000</v>
          </cell>
          <cell r="N197"/>
          <cell r="O197">
            <v>5.3333333333333333E-5</v>
          </cell>
          <cell r="Q197" t="str">
            <v>Do Not Buy?</v>
          </cell>
          <cell r="V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/>
          <cell r="L198"/>
          <cell r="N198"/>
          <cell r="O198" t="e">
            <v>#DIV/0!</v>
          </cell>
          <cell r="Q198" t="str">
            <v>Do Not Buy</v>
          </cell>
          <cell r="V198" t="str">
            <v>Fern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/>
          <cell r="L199"/>
          <cell r="N199"/>
          <cell r="O199" t="e">
            <v>#DIV/0!</v>
          </cell>
          <cell r="Q199" t="str">
            <v>Do Not Buy</v>
          </cell>
          <cell r="R199" t="str">
            <v>U</v>
          </cell>
          <cell r="V199" t="str">
            <v>Not present? Not in the db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/>
          <cell r="L200"/>
          <cell r="N200"/>
          <cell r="O200" t="e">
            <v>#DIV/0!</v>
          </cell>
          <cell r="Q200" t="str">
            <v>Do Not Buy</v>
          </cell>
          <cell r="V200" t="str">
            <v>Not present? Not in the db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/>
          <cell r="L201"/>
          <cell r="N201"/>
          <cell r="O201" t="e">
            <v>#DIV/0!</v>
          </cell>
          <cell r="Q201" t="str">
            <v>Do Not Buy</v>
          </cell>
          <cell r="V201" t="str">
            <v>Not present? Not in the db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/>
          <cell r="L202"/>
          <cell r="N202"/>
          <cell r="O202" t="e">
            <v>#DIV/0!</v>
          </cell>
          <cell r="Q202" t="str">
            <v>Do Not Buy</v>
          </cell>
          <cell r="V202" t="str">
            <v>Fern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/>
          <cell r="L204"/>
          <cell r="N204"/>
          <cell r="O204" t="e">
            <v>#DIV/0!</v>
          </cell>
          <cell r="Q204" t="str">
            <v>Do Not Buy</v>
          </cell>
          <cell r="V204" t="str">
            <v>Not present? Not in the db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/>
          <cell r="L205" t="str">
            <v>no PM, JFN, TCN, Ion, PN, SS, Agr, Sp</v>
          </cell>
          <cell r="N205"/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V205" t="str">
            <v>wild pops available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/>
          <cell r="L206"/>
          <cell r="N206"/>
          <cell r="O206" t="e">
            <v>#DIV/0!</v>
          </cell>
          <cell r="Q206" t="str">
            <v>Do Not Buy</v>
          </cell>
          <cell r="V206" t="str">
            <v>Not present? Not in the db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/>
          <cell r="L208"/>
          <cell r="N208"/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/>
          <cell r="K209">
            <v>2</v>
          </cell>
          <cell r="M209">
            <v>8000</v>
          </cell>
          <cell r="N209"/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V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/>
          <cell r="L212"/>
          <cell r="N212"/>
          <cell r="O212" t="e">
            <v>#DIV/0!</v>
          </cell>
          <cell r="Q212" t="str">
            <v>Do Not Buy</v>
          </cell>
          <cell r="V212" t="str">
            <v>Not present? Not in the db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V214" t="str">
            <v>Not historically in Lake Co? But seeded successfully</v>
          </cell>
        </row>
        <row r="215">
          <cell r="A215" t="str">
            <v>Cacalia muhlenbergii</v>
          </cell>
          <cell r="Q215" t="str">
            <v>Do Not Buy</v>
          </cell>
          <cell r="V215" t="str">
            <v>Not in Lake Co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/>
          <cell r="K216">
            <v>50</v>
          </cell>
          <cell r="M216">
            <v>4700</v>
          </cell>
          <cell r="N216"/>
          <cell r="O216">
            <v>1.0638297872340425E-2</v>
          </cell>
          <cell r="Q216" t="str">
            <v>Do Not Buy</v>
          </cell>
          <cell r="V216" t="str">
            <v>LAK SPR MID?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/>
          <cell r="K217">
            <v>12</v>
          </cell>
          <cell r="M217">
            <v>14000</v>
          </cell>
          <cell r="N217"/>
          <cell r="O217">
            <v>8.571428571428571E-4</v>
          </cell>
          <cell r="Q217" t="str">
            <v>Do Not Buy</v>
          </cell>
          <cell r="V217" t="str">
            <v>Not present? Not in the db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L218"/>
          <cell r="N218"/>
          <cell r="O218" t="e">
            <v>#DIV/0!</v>
          </cell>
          <cell r="Q218" t="str">
            <v>Do Not Buy</v>
          </cell>
          <cell r="R218" t="str">
            <v>U</v>
          </cell>
          <cell r="V218" t="str">
            <v>annual, self-seeds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/>
          <cell r="L221"/>
          <cell r="N221"/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V221" t="str">
            <v>IBSP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/>
          <cell r="L222"/>
          <cell r="N222"/>
          <cell r="O222" t="e">
            <v>#DIV/0!</v>
          </cell>
          <cell r="P222" t="str">
            <v>Recalcitrant</v>
          </cell>
          <cell r="Q222" t="str">
            <v>Do Not Buy</v>
          </cell>
          <cell r="V222" t="str">
            <v>Not present? Not in the db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/>
          <cell r="L223"/>
          <cell r="N223"/>
          <cell r="O223" t="e">
            <v>#DIV/0!</v>
          </cell>
          <cell r="Q223" t="str">
            <v>Do Not Buy</v>
          </cell>
          <cell r="V223" t="str">
            <v>Not present? Not in the db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/>
          <cell r="L224"/>
          <cell r="N224"/>
          <cell r="O224" t="e">
            <v>#DIV/0!</v>
          </cell>
          <cell r="Q224" t="str">
            <v>Do Not Buy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/>
          <cell r="L225"/>
          <cell r="N225"/>
          <cell r="O225" t="e">
            <v>#DIV/0!</v>
          </cell>
          <cell r="Q225" t="str">
            <v>Do Not Buy</v>
          </cell>
          <cell r="V225" t="str">
            <v>Not present? Not in the db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L226"/>
          <cell r="N226"/>
          <cell r="O226" t="e">
            <v>#DIV/0!</v>
          </cell>
          <cell r="Q226" t="str">
            <v>Do Not Buy</v>
          </cell>
          <cell r="R226" t="str">
            <v>U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/>
          <cell r="K227">
            <v>80</v>
          </cell>
          <cell r="L227"/>
          <cell r="M227">
            <v>26000</v>
          </cell>
          <cell r="N227"/>
          <cell r="O227">
            <v>3.0769230769230769E-3</v>
          </cell>
          <cell r="P227" t="str">
            <v>Recalcitrant</v>
          </cell>
          <cell r="Q227" t="str">
            <v>Do Not Buy</v>
          </cell>
          <cell r="V227" t="str">
            <v>wild pop available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/>
          <cell r="K228">
            <v>20</v>
          </cell>
          <cell r="M228">
            <v>4200</v>
          </cell>
          <cell r="N228"/>
          <cell r="O228">
            <v>4.7619047619047623E-3</v>
          </cell>
          <cell r="Q228" t="str">
            <v>Do Not Buy?</v>
          </cell>
          <cell r="R228" t="str">
            <v>U</v>
          </cell>
          <cell r="V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/>
          <cell r="L230" t="str">
            <v>no PM, JFN, TCN, Ion, PN, SS, Agr, Sp</v>
          </cell>
          <cell r="N230"/>
          <cell r="O230" t="e">
            <v>#DIV/0!</v>
          </cell>
          <cell r="Q230" t="str">
            <v>Do Not Buy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/>
          <cell r="L231"/>
          <cell r="N231"/>
          <cell r="O231" t="e">
            <v>#DIV/0!</v>
          </cell>
          <cell r="Q231" t="str">
            <v>Do Not Buy</v>
          </cell>
          <cell r="V231" t="str">
            <v>Not present? Not in the db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/>
          <cell r="L232"/>
          <cell r="N232"/>
          <cell r="O232" t="e">
            <v>#DIV/0!</v>
          </cell>
          <cell r="Q232" t="str">
            <v>Do Not Buy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/>
          <cell r="L233"/>
          <cell r="N233"/>
          <cell r="O233" t="e">
            <v>#DIV/0!</v>
          </cell>
          <cell r="Q233" t="str">
            <v>Do Not Buy</v>
          </cell>
          <cell r="V233" t="str">
            <v>Not present? Not in the db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/>
          <cell r="L234"/>
          <cell r="N234"/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/>
          <cell r="L235"/>
          <cell r="N235"/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/>
          <cell r="L238"/>
          <cell r="N238"/>
          <cell r="O238" t="e">
            <v>#DIV/0!</v>
          </cell>
          <cell r="Q238" t="str">
            <v>Do Not Buy</v>
          </cell>
          <cell r="V238" t="str">
            <v>Not present? Not in the db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/>
          <cell r="L239"/>
          <cell r="N239"/>
          <cell r="O239" t="e">
            <v>#DIV/0!</v>
          </cell>
          <cell r="Q239" t="str">
            <v>Do Not Buy?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/>
          <cell r="L240"/>
          <cell r="N240"/>
          <cell r="O240" t="e">
            <v>#DIV/0!</v>
          </cell>
          <cell r="Q240" t="str">
            <v>Do Not Buy?</v>
          </cell>
          <cell r="V240" t="str">
            <v>Not present in Lake Co. Not in the db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/>
          <cell r="L241"/>
          <cell r="N241"/>
          <cell r="O241" t="e">
            <v>#DIV/0!</v>
          </cell>
          <cell r="Q241" t="str">
            <v>Do Not Buy?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/>
          <cell r="L242"/>
          <cell r="N242"/>
          <cell r="O242" t="e">
            <v>#DIV/0!</v>
          </cell>
          <cell r="Q242" t="str">
            <v>Do Not Buy?</v>
          </cell>
          <cell r="R242" t="str">
            <v>U?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/>
          <cell r="L243"/>
          <cell r="N243"/>
          <cell r="O243" t="e">
            <v>#DIV/0!</v>
          </cell>
          <cell r="Q243" t="str">
            <v>Do Not Buy?</v>
          </cell>
          <cell r="V243" t="str">
            <v>Not present? Not in the db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/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/>
          <cell r="L244"/>
          <cell r="N244"/>
          <cell r="O244" t="e">
            <v>#DIV/0!</v>
          </cell>
          <cell r="Q244" t="str">
            <v>Do Not Buy?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/>
          <cell r="L245"/>
          <cell r="N245"/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/>
          <cell r="L246"/>
          <cell r="N246"/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/>
          <cell r="L247"/>
          <cell r="N247"/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/>
          <cell r="L248"/>
          <cell r="N248"/>
          <cell r="O248" t="e">
            <v>#DIV/0!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/>
          <cell r="L249"/>
          <cell r="N249"/>
          <cell r="O249" t="e">
            <v>#DIV/0!</v>
          </cell>
          <cell r="Q249" t="str">
            <v>Do Not Buy?</v>
          </cell>
          <cell r="V249" t="str">
            <v>Not present? Not in the db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/>
          <cell r="L250"/>
          <cell r="N250"/>
          <cell r="O250" t="e">
            <v>#DIV/0!</v>
          </cell>
          <cell r="Q250" t="str">
            <v>Do Not Buy?</v>
          </cell>
          <cell r="V250" t="str">
            <v>Not present? Not in the db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L251" t="str">
            <v>no PM, JFN, TCN, Ion, PN, SS, Agr, Sp</v>
          </cell>
          <cell r="N251"/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V251" t="str">
            <v>wild pop available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/>
          <cell r="K253">
            <v>24.5</v>
          </cell>
          <cell r="L253" t="str">
            <v>JFNew</v>
          </cell>
          <cell r="M253">
            <v>17000</v>
          </cell>
          <cell r="N253"/>
          <cell r="O253">
            <v>1.4411764705882352E-3</v>
          </cell>
          <cell r="Q253" t="str">
            <v>Do Not Buy?</v>
          </cell>
          <cell r="T253" t="str">
            <v>NP - 200 mi</v>
          </cell>
          <cell r="V253" t="str">
            <v>WAD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L256"/>
          <cell r="N256"/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V256" t="str">
            <v>wild pop available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L257"/>
          <cell r="N257"/>
          <cell r="O257" t="e">
            <v>#DIV/0!</v>
          </cell>
          <cell r="Q257" t="str">
            <v>Do Not Buy?</v>
          </cell>
          <cell r="R257" t="str">
            <v>U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/>
          <cell r="K258">
            <v>80</v>
          </cell>
          <cell r="M258">
            <v>14500</v>
          </cell>
          <cell r="N258"/>
          <cell r="O258">
            <v>5.5172413793103444E-3</v>
          </cell>
          <cell r="Q258" t="str">
            <v>Do Not Buy?</v>
          </cell>
          <cell r="T258" t="str">
            <v>NP?</v>
          </cell>
          <cell r="V258" t="str">
            <v>MAR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L259"/>
          <cell r="N259"/>
          <cell r="O259" t="e">
            <v>#DIV/0!</v>
          </cell>
          <cell r="Q259" t="str">
            <v>Do Not Buy?</v>
          </cell>
          <cell r="R259" t="str">
            <v>U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/>
          <cell r="L260"/>
          <cell r="N260"/>
          <cell r="O260" t="e">
            <v>#DIV/0!</v>
          </cell>
          <cell r="Q260" t="str">
            <v>Do Not Buy?</v>
          </cell>
          <cell r="V260" t="str">
            <v>Not present? Not in the db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/>
          <cell r="N261"/>
          <cell r="O261" t="e">
            <v>#DIV/0!</v>
          </cell>
          <cell r="Q261" t="str">
            <v>Do Not Buy?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/>
          <cell r="L263"/>
          <cell r="N263"/>
          <cell r="O263" t="e">
            <v>#DIV/0!</v>
          </cell>
          <cell r="Q263" t="str">
            <v>Do Not Buy?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/>
          <cell r="L264"/>
          <cell r="N264"/>
          <cell r="O264" t="e">
            <v>#DIV/0!</v>
          </cell>
          <cell r="Q264" t="str">
            <v>Do Not Buy?</v>
          </cell>
          <cell r="V264" t="str">
            <v>Not present? Not in the db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/>
          <cell r="L265"/>
          <cell r="N265"/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/>
          <cell r="L266"/>
          <cell r="N266"/>
          <cell r="O266" t="e">
            <v>#DIV/0!</v>
          </cell>
          <cell r="Q266" t="str">
            <v>Do Not Buy?</v>
          </cell>
          <cell r="V266" t="str">
            <v>Not present? Not in the db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/>
          <cell r="L267"/>
          <cell r="N267"/>
          <cell r="O267" t="e">
            <v>#DIV/0!</v>
          </cell>
          <cell r="Q267" t="str">
            <v>Do Not Buy?</v>
          </cell>
          <cell r="V267" t="str">
            <v>Not present? Not in the db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/>
          <cell r="L268"/>
          <cell r="N268"/>
          <cell r="O268" t="e">
            <v>#DIV/0!</v>
          </cell>
          <cell r="Q268" t="str">
            <v>Do Not Buy?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/>
          <cell r="L269"/>
          <cell r="N269"/>
          <cell r="O269" t="e">
            <v>#DIV/0!</v>
          </cell>
          <cell r="Q269" t="str">
            <v>Do Not Buy?</v>
          </cell>
          <cell r="V269" t="str">
            <v>Not present? Not in the db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/>
          <cell r="L270"/>
          <cell r="N270"/>
          <cell r="O270" t="e">
            <v>#DIV/0!</v>
          </cell>
          <cell r="Q270" t="str">
            <v>Do Not Buy?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/>
          <cell r="K272">
            <v>8</v>
          </cell>
          <cell r="M272">
            <v>13000</v>
          </cell>
          <cell r="N272"/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NP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50</v>
          </cell>
          <cell r="M273">
            <v>36000</v>
          </cell>
          <cell r="N273"/>
          <cell r="O273">
            <v>1.3888888888888889E-3</v>
          </cell>
          <cell r="Q273" t="str">
            <v>Do Not Buy?</v>
          </cell>
          <cell r="R273" t="str">
            <v>U</v>
          </cell>
          <cell r="S273" t="str">
            <v>UH</v>
          </cell>
          <cell r="T273" t="str">
            <v>NP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/>
          <cell r="K274">
            <v>40</v>
          </cell>
          <cell r="L274"/>
          <cell r="M274">
            <v>9000</v>
          </cell>
          <cell r="N274"/>
          <cell r="O274">
            <v>4.4444444444444444E-3</v>
          </cell>
          <cell r="Q274" t="str">
            <v>Do Not Buy?</v>
          </cell>
          <cell r="T274" t="str">
            <v>NP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/>
          <cell r="L275"/>
          <cell r="N275"/>
          <cell r="O275" t="e">
            <v>#DIV/0!</v>
          </cell>
          <cell r="Q275" t="str">
            <v>Do Not Buy?</v>
          </cell>
          <cell r="V275" t="str">
            <v>Not present? Not in the db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/>
          <cell r="L276"/>
          <cell r="N276"/>
          <cell r="O276" t="e">
            <v>#DIV/0!</v>
          </cell>
          <cell r="Q276" t="str">
            <v>Do Not Buy?</v>
          </cell>
          <cell r="V276" t="str">
            <v>Not present? Not in the db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/>
          <cell r="L277"/>
          <cell r="N277"/>
          <cell r="O277" t="e">
            <v>#DIV/0!</v>
          </cell>
          <cell r="Q277" t="str">
            <v>Do Not Buy?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/>
          <cell r="L278"/>
          <cell r="N278"/>
          <cell r="O278" t="e">
            <v>#DIV/0!</v>
          </cell>
          <cell r="Q278" t="str">
            <v>Do Not Buy?</v>
          </cell>
          <cell r="V278" t="str">
            <v>Not present? Not in the db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L279"/>
          <cell r="N279"/>
          <cell r="O279" t="e">
            <v>#DIV/0!</v>
          </cell>
          <cell r="Q279" t="str">
            <v>Do Not Buy?</v>
          </cell>
          <cell r="R279" t="str">
            <v>U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/>
          <cell r="K280">
            <v>100</v>
          </cell>
          <cell r="M280">
            <v>61000</v>
          </cell>
          <cell r="N280"/>
          <cell r="O280">
            <v>1.639344262295082E-3</v>
          </cell>
          <cell r="Q280" t="str">
            <v>Do Not Buy?</v>
          </cell>
          <cell r="R280" t="str">
            <v>U</v>
          </cell>
          <cell r="S280" t="str">
            <v>UH</v>
          </cell>
          <cell r="V280" t="str">
            <v>wild pop available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/>
          <cell r="L281"/>
          <cell r="N281"/>
          <cell r="O281" t="e">
            <v>#DIV/0!</v>
          </cell>
          <cell r="Q281" t="str">
            <v>Do Not Buy?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/>
          <cell r="L282"/>
          <cell r="N282"/>
          <cell r="O282" t="e">
            <v>#DIV/0!</v>
          </cell>
          <cell r="Q282" t="str">
            <v>Do Not Buy?</v>
          </cell>
          <cell r="V282" t="str">
            <v>Not present? Not in the db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/>
          <cell r="L283"/>
          <cell r="N283"/>
          <cell r="O283" t="e">
            <v>#DIV/0!</v>
          </cell>
          <cell r="Q283" t="str">
            <v>Do Not Buy?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/>
          <cell r="L284"/>
          <cell r="N284"/>
          <cell r="O284" t="e">
            <v>#DIV/0!</v>
          </cell>
          <cell r="Q284" t="str">
            <v>Do Not Buy?</v>
          </cell>
        </row>
        <row r="285">
          <cell r="A285" t="str">
            <v>Carex flava</v>
          </cell>
          <cell r="Q285" t="str">
            <v>Do Not Buy</v>
          </cell>
          <cell r="V285" t="str">
            <v>Not present in Lake Co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/>
          <cell r="L286"/>
          <cell r="N286"/>
          <cell r="O286" t="e">
            <v>#DIV/0!</v>
          </cell>
          <cell r="Q286" t="str">
            <v>Do Not Buy?</v>
          </cell>
          <cell r="V286" t="str">
            <v>Not present? Not in the db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/>
          <cell r="L287"/>
          <cell r="N287"/>
          <cell r="O287" t="e">
            <v>#DIV/0!</v>
          </cell>
          <cell r="Q287" t="str">
            <v>Do Not Buy?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/>
          <cell r="K288">
            <v>8</v>
          </cell>
          <cell r="L288"/>
          <cell r="M288">
            <v>17000</v>
          </cell>
          <cell r="N288"/>
          <cell r="O288">
            <v>4.7058823529411766E-4</v>
          </cell>
          <cell r="Q288" t="str">
            <v>Do Not Buy?</v>
          </cell>
          <cell r="T288" t="str">
            <v>NP?</v>
          </cell>
          <cell r="V288" t="str">
            <v>Not present? Not in the db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L289"/>
          <cell r="N289"/>
          <cell r="O289" t="e">
            <v>#DIV/0!</v>
          </cell>
          <cell r="Q289" t="str">
            <v>Do Not Buy?</v>
          </cell>
          <cell r="R289" t="str">
            <v>U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/>
          <cell r="L290"/>
          <cell r="N290"/>
          <cell r="O290" t="e">
            <v>#DIV/0!</v>
          </cell>
          <cell r="Q290" t="str">
            <v>Do Not Buy?</v>
          </cell>
          <cell r="V290" t="str">
            <v>wild pops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/>
          <cell r="K291">
            <v>100</v>
          </cell>
          <cell r="M291">
            <v>102000</v>
          </cell>
          <cell r="N291"/>
          <cell r="O291">
            <v>9.8039215686274508E-4</v>
          </cell>
          <cell r="Q291" t="str">
            <v>Do Not Buy?</v>
          </cell>
          <cell r="T291" t="str">
            <v>NP</v>
          </cell>
          <cell r="V291" t="str">
            <v>good wild pop available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/>
          <cell r="K294">
            <v>20</v>
          </cell>
          <cell r="M294">
            <v>1200</v>
          </cell>
          <cell r="N294"/>
          <cell r="O294">
            <v>1.6666666666666666E-2</v>
          </cell>
          <cell r="Q294" t="str">
            <v>Do Not Buy?</v>
          </cell>
          <cell r="T294" t="str">
            <v>NP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/>
          <cell r="L296"/>
          <cell r="N296"/>
          <cell r="O296" t="e">
            <v>#DIV/0!</v>
          </cell>
          <cell r="Q296" t="str">
            <v>Do Not Buy?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T297" t="str">
            <v>NP</v>
          </cell>
          <cell r="V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/>
          <cell r="L298" t="str">
            <v>no PM, JFN, TCN, Ion, PN, SS, Agr, Sp</v>
          </cell>
          <cell r="N298"/>
          <cell r="O298" t="e">
            <v>#DIV/0!</v>
          </cell>
          <cell r="Q298" t="str">
            <v>Do Not Buy?</v>
          </cell>
          <cell r="T298" t="str">
            <v>NP</v>
          </cell>
          <cell r="V298" t="str">
            <v>need lots of seed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/>
          <cell r="L299"/>
          <cell r="N299"/>
          <cell r="O299" t="e">
            <v>#DIV/0!</v>
          </cell>
          <cell r="Q299" t="str">
            <v>Do Not Buy?</v>
          </cell>
          <cell r="V299" t="str">
            <v>Not present? Not in the db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/>
          <cell r="K300">
            <v>6</v>
          </cell>
          <cell r="M300">
            <v>30000</v>
          </cell>
          <cell r="N300"/>
          <cell r="O300">
            <v>2.0000000000000001E-4</v>
          </cell>
          <cell r="Q300" t="str">
            <v>Do Not Buy?</v>
          </cell>
          <cell r="T300" t="str">
            <v>NP-200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/>
          <cell r="L301"/>
          <cell r="N301"/>
          <cell r="O301" t="e">
            <v>#DIV/0!</v>
          </cell>
          <cell r="Q301" t="str">
            <v>Do Not Buy?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/>
          <cell r="M302">
            <v>1300</v>
          </cell>
          <cell r="N302"/>
          <cell r="O302">
            <v>3.0769230769230771E-2</v>
          </cell>
          <cell r="Q302" t="str">
            <v>Do Not Buy?</v>
          </cell>
          <cell r="R302" t="str">
            <v>U</v>
          </cell>
          <cell r="T302" t="str">
            <v>NP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/>
          <cell r="K303">
            <v>30</v>
          </cell>
          <cell r="M303">
            <v>12500</v>
          </cell>
          <cell r="N303"/>
          <cell r="O303">
            <v>2.3999999999999998E-3</v>
          </cell>
          <cell r="Q303" t="str">
            <v>Do Not Buy?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/>
          <cell r="L305"/>
          <cell r="N305"/>
          <cell r="O305" t="e">
            <v>#DIV/0!</v>
          </cell>
          <cell r="Q305" t="str">
            <v>Do Not Buy?</v>
          </cell>
          <cell r="V305" t="str">
            <v>Not present? Not in the db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/>
          <cell r="L306"/>
          <cell r="N306"/>
          <cell r="O306" t="e">
            <v>#DIV/0!</v>
          </cell>
          <cell r="Q306" t="str">
            <v>Do Not Buy?</v>
          </cell>
          <cell r="V306" t="str">
            <v>Not present? Not in the db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/>
          <cell r="L307"/>
          <cell r="N307"/>
          <cell r="O307" t="e">
            <v>#DIV/0!</v>
          </cell>
          <cell r="Q307" t="str">
            <v>Do Not Buy?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/>
          <cell r="L308"/>
          <cell r="N308"/>
          <cell r="O308" t="e">
            <v>#DIV/0!</v>
          </cell>
          <cell r="Q308" t="str">
            <v>Do Not Buy?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/>
          <cell r="L309"/>
          <cell r="N309"/>
          <cell r="O309" t="e">
            <v>#DIV/0!</v>
          </cell>
          <cell r="Q309" t="str">
            <v>Do Not Buy?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L310"/>
          <cell r="N310"/>
          <cell r="O310" t="e">
            <v>#DIV/0!</v>
          </cell>
          <cell r="Q310" t="str">
            <v>Do Not Buy?</v>
          </cell>
          <cell r="R310" t="str">
            <v>U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/>
          <cell r="L311"/>
          <cell r="N311"/>
          <cell r="O311" t="e">
            <v>#DIV/0!</v>
          </cell>
          <cell r="Q311" t="str">
            <v>Do Not Buy?</v>
          </cell>
          <cell r="V311" t="str">
            <v>Not present? Not in the db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/>
          <cell r="L312"/>
          <cell r="N312"/>
          <cell r="O312" t="e">
            <v>#DIV/0!</v>
          </cell>
          <cell r="Q312" t="str">
            <v>Do Not Buy?</v>
          </cell>
          <cell r="V312" t="str">
            <v>Not present? Not in the db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/>
          <cell r="L313"/>
          <cell r="N313"/>
          <cell r="O313" t="e">
            <v>#DIV/0!</v>
          </cell>
          <cell r="Q313" t="str">
            <v>Do Not Buy?</v>
          </cell>
          <cell r="V313" t="str">
            <v>Not present? Not in the db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/>
          <cell r="L314" t="str">
            <v>no PM, JFN, TCN, Ion, PN, SS, Agr, Sp</v>
          </cell>
          <cell r="N314"/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/>
          <cell r="K315">
            <v>20</v>
          </cell>
          <cell r="M315">
            <v>3300</v>
          </cell>
          <cell r="N315"/>
          <cell r="O315">
            <v>6.0606060606060606E-3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/>
          <cell r="L316"/>
          <cell r="N316"/>
          <cell r="O316" t="e">
            <v>#DIV/0!</v>
          </cell>
          <cell r="Q316" t="str">
            <v>Do Not Buy?</v>
          </cell>
          <cell r="V316" t="str">
            <v>Not present? Not in the db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/>
          <cell r="L317"/>
          <cell r="N317"/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/>
          <cell r="L319"/>
          <cell r="N319"/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/>
          <cell r="K320">
            <v>15</v>
          </cell>
          <cell r="M320">
            <v>7500</v>
          </cell>
          <cell r="N320"/>
          <cell r="O320">
            <v>2E-3</v>
          </cell>
          <cell r="Q320" t="str">
            <v>Do Not Buy?</v>
          </cell>
          <cell r="T320" t="str">
            <v>NP</v>
          </cell>
          <cell r="V320" t="str">
            <v>good wild pops available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/>
          <cell r="L321"/>
          <cell r="N321"/>
          <cell r="O321" t="e">
            <v>#DIV/0!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/>
          <cell r="L322"/>
          <cell r="N322"/>
          <cell r="O322" t="e">
            <v>#DIV/0!</v>
          </cell>
          <cell r="Q322" t="str">
            <v>Do Not Buy</v>
          </cell>
          <cell r="V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/>
          <cell r="L323"/>
          <cell r="N323"/>
          <cell r="O323" t="e">
            <v>#DIV/0!</v>
          </cell>
          <cell r="Q323" t="str">
            <v>Do Not Buy?</v>
          </cell>
          <cell r="V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/>
          <cell r="L324"/>
          <cell r="N324"/>
          <cell r="O324" t="e">
            <v>#DIV/0!</v>
          </cell>
          <cell r="Q324" t="str">
            <v>Do Not Buy?</v>
          </cell>
          <cell r="V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L325"/>
          <cell r="N325"/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K327">
            <v>324</v>
          </cell>
          <cell r="L327" t="str">
            <v>Agrecol</v>
          </cell>
          <cell r="M327">
            <v>30000</v>
          </cell>
          <cell r="N327"/>
          <cell r="O327" t="e">
            <v>#REF!</v>
          </cell>
          <cell r="Q327" t="str">
            <v>Do Not Buy?</v>
          </cell>
          <cell r="V327" t="str">
            <v>local pops available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/>
          <cell r="L328"/>
          <cell r="N328"/>
          <cell r="O328" t="e">
            <v>#DIV/0!</v>
          </cell>
          <cell r="Q328" t="str">
            <v>Do Not Buy?</v>
          </cell>
          <cell r="V328" t="str">
            <v>Not present? Not in the db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/>
          <cell r="L329"/>
          <cell r="N329"/>
          <cell r="O329" t="e">
            <v>#DIV/0!</v>
          </cell>
          <cell r="Q329" t="str">
            <v>Do Not Buy?</v>
          </cell>
          <cell r="V329" t="str">
            <v>Not present? Not in the db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/>
          <cell r="L330"/>
          <cell r="N330"/>
          <cell r="O330" t="e">
            <v>#DIV/0!</v>
          </cell>
          <cell r="Q330" t="str">
            <v>Do Not Buy?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/>
          <cell r="L331"/>
          <cell r="N331"/>
          <cell r="O331" t="e">
            <v>#DIV/0!</v>
          </cell>
          <cell r="Q331" t="str">
            <v>Do Not Buy?</v>
          </cell>
          <cell r="V331" t="str">
            <v>Not present? Not in the db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/>
          <cell r="L333"/>
          <cell r="N333"/>
          <cell r="O333" t="e">
            <v>#DIV/0!</v>
          </cell>
          <cell r="Q333" t="str">
            <v>Do Not Buy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/>
          <cell r="L334"/>
          <cell r="N334"/>
          <cell r="O334" t="e">
            <v>#DIV/0!</v>
          </cell>
          <cell r="P334" t="str">
            <v>Recalcitrant</v>
          </cell>
          <cell r="Q334" t="str">
            <v>Do Not Buy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/>
          <cell r="L335"/>
          <cell r="N335"/>
          <cell r="O335" t="e">
            <v>#DIV/0!</v>
          </cell>
          <cell r="Q335" t="str">
            <v>Do Not Buy?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/>
          <cell r="L336"/>
          <cell r="N336"/>
          <cell r="O336" t="e">
            <v>#DIV/0!</v>
          </cell>
          <cell r="Q336" t="str">
            <v>Do Not Buy?</v>
          </cell>
          <cell r="V336" t="str">
            <v>Not present? Not in the db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P337" t="str">
            <v>Recalcitrant</v>
          </cell>
          <cell r="T337" t="str">
            <v>NP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/>
          <cell r="L338"/>
          <cell r="N338"/>
          <cell r="O338" t="e">
            <v>#DIV/0!</v>
          </cell>
          <cell r="Q338" t="str">
            <v>Do Not Buy?</v>
          </cell>
          <cell r="V338" t="str">
            <v>Not present? Not in the db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/>
          <cell r="L339"/>
          <cell r="N339"/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/>
          <cell r="L341"/>
          <cell r="N341"/>
          <cell r="O341" t="e">
            <v>#DIV/0!</v>
          </cell>
          <cell r="Q341" t="str">
            <v>Do Not Buy?</v>
          </cell>
          <cell r="V341" t="str">
            <v>Not present? Not in the db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/>
          <cell r="L342"/>
          <cell r="N342"/>
          <cell r="O342" t="e">
            <v>#DIV/0!</v>
          </cell>
          <cell r="Q342" t="str">
            <v>Do Not Buy?</v>
          </cell>
          <cell r="V342" t="str">
            <v>Not present? Not in the db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/>
          <cell r="L343"/>
          <cell r="N343"/>
          <cell r="O343" t="e">
            <v>#DIV/0!</v>
          </cell>
          <cell r="Q343" t="str">
            <v>Do Not Buy?</v>
          </cell>
          <cell r="V343" t="str">
            <v>Not present? Not in the db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/>
          <cell r="K345">
            <v>30</v>
          </cell>
          <cell r="M345">
            <v>10000</v>
          </cell>
          <cell r="N345"/>
          <cell r="O345">
            <v>3.0000000000000001E-3</v>
          </cell>
          <cell r="Q345" t="str">
            <v>Do Not Buy?</v>
          </cell>
          <cell r="R345" t="str">
            <v>U</v>
          </cell>
          <cell r="T345" t="str">
            <v>NP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/>
          <cell r="K346">
            <v>8</v>
          </cell>
          <cell r="M346">
            <v>20000</v>
          </cell>
          <cell r="N346"/>
          <cell r="O346">
            <v>4.0000000000000002E-4</v>
          </cell>
          <cell r="Q346" t="str">
            <v>Do Not Buy?</v>
          </cell>
          <cell r="R346" t="str">
            <v>U</v>
          </cell>
          <cell r="T346" t="str">
            <v>NP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/>
          <cell r="L347"/>
          <cell r="N347"/>
          <cell r="O347" t="e">
            <v>#DIV/0!</v>
          </cell>
          <cell r="Q347" t="str">
            <v>Do Not Buy?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/>
          <cell r="L349"/>
          <cell r="N349"/>
          <cell r="O349" t="e">
            <v>#DIV/0!</v>
          </cell>
          <cell r="Q349" t="str">
            <v>Do Not Buy?</v>
          </cell>
          <cell r="V349" t="str">
            <v>Not present? Not in the db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/>
          <cell r="K350">
            <v>100</v>
          </cell>
          <cell r="L350"/>
          <cell r="M350">
            <v>53000</v>
          </cell>
          <cell r="N350"/>
          <cell r="O350">
            <v>1.8867924528301887E-3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/>
          <cell r="L351"/>
          <cell r="N351"/>
          <cell r="O351" t="e">
            <v>#DIV/0!</v>
          </cell>
          <cell r="Q351" t="str">
            <v>Do Not Buy?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/>
          <cell r="L352"/>
          <cell r="N352"/>
          <cell r="O352" t="e">
            <v>#DIV/0!</v>
          </cell>
          <cell r="Q352" t="str">
            <v>Do Not Buy?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/>
          <cell r="K353">
            <v>80</v>
          </cell>
          <cell r="L353" t="str">
            <v>no PM, JFN, TCN, Ion, PN, SS, Agr, Sp</v>
          </cell>
          <cell r="M353">
            <v>20000</v>
          </cell>
          <cell r="N353"/>
          <cell r="O353">
            <v>4.0000000000000001E-3</v>
          </cell>
          <cell r="Q353" t="str">
            <v>Do Not Buy?</v>
          </cell>
          <cell r="T353" t="str">
            <v>NP</v>
          </cell>
          <cell r="V353" t="str">
            <v>not too concerned about genotype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/>
          <cell r="L354"/>
          <cell r="N354"/>
          <cell r="O354" t="e">
            <v>#DIV/0!</v>
          </cell>
          <cell r="Q354" t="str">
            <v>Do Not Buy?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/>
          <cell r="L355"/>
          <cell r="N355"/>
          <cell r="O355" t="e">
            <v>#DIV/0!</v>
          </cell>
          <cell r="Q355" t="str">
            <v>Do Not Buy?</v>
          </cell>
          <cell r="V355" t="str">
            <v>Not present? Not in the db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/>
          <cell r="L356"/>
          <cell r="N356"/>
          <cell r="O356" t="e">
            <v>#DIV/0!</v>
          </cell>
          <cell r="Q356" t="str">
            <v>Do Not Buy?</v>
          </cell>
          <cell r="V356" t="str">
            <v>Not present? Not in the db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/>
          <cell r="K358">
            <v>50</v>
          </cell>
          <cell r="M358">
            <v>18000</v>
          </cell>
          <cell r="N358"/>
          <cell r="O358">
            <v>2.7777777777777779E-3</v>
          </cell>
          <cell r="Q358" t="str">
            <v>Do Not Buy?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L359"/>
          <cell r="N359"/>
          <cell r="O359" t="e">
            <v>#DIV/0!</v>
          </cell>
          <cell r="Q359" t="str">
            <v>Do Not Buy?</v>
          </cell>
          <cell r="R359" t="str">
            <v>U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/>
          <cell r="L360"/>
          <cell r="N360"/>
          <cell r="O360" t="e">
            <v>#DIV/0!</v>
          </cell>
          <cell r="Q360" t="str">
            <v>Do Not Buy?</v>
          </cell>
        </row>
        <row r="361">
          <cell r="A361" t="str">
            <v>Carex typhina</v>
          </cell>
          <cell r="Q361" t="str">
            <v>Do Not Buy</v>
          </cell>
          <cell r="V361" t="str">
            <v>Not in Lake Co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/>
          <cell r="L362"/>
          <cell r="N362"/>
          <cell r="O362" t="e">
            <v>#DIV/0!</v>
          </cell>
          <cell r="Q362" t="str">
            <v>Do Not Buy?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/>
          <cell r="L363"/>
          <cell r="N363"/>
          <cell r="O363" t="e">
            <v>#DIV/0!</v>
          </cell>
          <cell r="Q363" t="str">
            <v>Do Not Buy?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/>
          <cell r="L364"/>
          <cell r="M364">
            <v>12000</v>
          </cell>
          <cell r="N364"/>
          <cell r="O364">
            <v>0</v>
          </cell>
          <cell r="Q364" t="str">
            <v>Do Not Buy?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/>
          <cell r="L365"/>
          <cell r="N365"/>
          <cell r="O365" t="e">
            <v>#DIV/0!</v>
          </cell>
          <cell r="Q365" t="str">
            <v>Do Not Buy?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L366" t="str">
            <v>no PM, JFN, TCN, Ion, PN, SS, Agr, Sp</v>
          </cell>
          <cell r="N366"/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L368"/>
          <cell r="N368"/>
          <cell r="O368" t="e">
            <v>#DIV/0!</v>
          </cell>
          <cell r="Q368" t="str">
            <v>Do Not Buy?</v>
          </cell>
          <cell r="R368" t="str">
            <v>U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/>
          <cell r="N369"/>
          <cell r="O369" t="e">
            <v>#DIV/0!</v>
          </cell>
          <cell r="Q369" t="str">
            <v>Do Not Buy</v>
          </cell>
          <cell r="V369" t="str">
            <v>Not in Lake Co.  Buy CARCAV instead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/>
          <cell r="L370"/>
          <cell r="N370"/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/>
          <cell r="L371" t="str">
            <v>no PM, JFN, TCN, Ion, PN, SS, Agr, Sp</v>
          </cell>
          <cell r="N371"/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/>
          <cell r="L372"/>
          <cell r="N372"/>
          <cell r="O372" t="e">
            <v>#DIV/0!</v>
          </cell>
          <cell r="Q372" t="str">
            <v>Do Not Buy</v>
          </cell>
          <cell r="V372" t="str">
            <v>Not in Lake Co?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/>
          <cell r="L373"/>
          <cell r="N373"/>
          <cell r="O373" t="e">
            <v>#DIV/0!</v>
          </cell>
          <cell r="Q373" t="str">
            <v>Do Not Buy</v>
          </cell>
          <cell r="V373" t="str">
            <v>Not in Lake Co?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/>
          <cell r="L374"/>
          <cell r="N374"/>
          <cell r="O374" t="e">
            <v>#DIV/0!</v>
          </cell>
          <cell r="Q374" t="str">
            <v>Do Not Buy</v>
          </cell>
          <cell r="V374" t="str">
            <v>Not in Lake Co?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/>
          <cell r="L375"/>
          <cell r="N375"/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/>
          <cell r="L376"/>
          <cell r="N376"/>
          <cell r="O376" t="e">
            <v>#DIV/0!</v>
          </cell>
          <cell r="Q376" t="str">
            <v>Do Not Buy</v>
          </cell>
          <cell r="V376" t="str">
            <v>Not present? Not in the db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/>
          <cell r="L378"/>
          <cell r="N378"/>
          <cell r="O378" t="e">
            <v>#DIV/0!</v>
          </cell>
          <cell r="Q378" t="str">
            <v>Do Not Buy ?</v>
          </cell>
          <cell r="V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/>
          <cell r="K379">
            <v>8</v>
          </cell>
          <cell r="M379">
            <v>1700</v>
          </cell>
          <cell r="N379"/>
          <cell r="O379">
            <v>4.7058823529411761E-3</v>
          </cell>
          <cell r="Q379" t="str">
            <v>Do Not Buy</v>
          </cell>
          <cell r="V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/>
          <cell r="L380"/>
          <cell r="N380"/>
          <cell r="O380" t="e">
            <v>#DIV/0!</v>
          </cell>
          <cell r="Q380" t="str">
            <v>Do Not Buy</v>
          </cell>
          <cell r="V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/>
          <cell r="L381"/>
          <cell r="N381"/>
          <cell r="O381" t="e">
            <v>#DIV/0!</v>
          </cell>
          <cell r="Q381" t="str">
            <v>Do Not Buy</v>
          </cell>
          <cell r="V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/>
          <cell r="L382"/>
          <cell r="N382"/>
          <cell r="O382" t="e">
            <v>#DIV/0!</v>
          </cell>
          <cell r="Q382" t="str">
            <v>Do Not Buy</v>
          </cell>
          <cell r="V382" t="str">
            <v>Not present? Not in the db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/>
          <cell r="K383">
            <v>15</v>
          </cell>
          <cell r="M383">
            <v>70</v>
          </cell>
          <cell r="N383"/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V383" t="str">
            <v>good wild pops available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/>
          <cell r="K384">
            <v>40</v>
          </cell>
          <cell r="M384">
            <v>7600</v>
          </cell>
          <cell r="N384"/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V384" t="str">
            <v>wild pops available.  Nursery: currently non-local seed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/>
          <cell r="L385"/>
          <cell r="N385"/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V385" t="str">
            <v>Not in db, but found in our site ?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/>
          <cell r="L388"/>
          <cell r="N388"/>
          <cell r="O388" t="e">
            <v>#DIV/0!</v>
          </cell>
          <cell r="Q388" t="str">
            <v>Do Not Buy</v>
          </cell>
          <cell r="V388" t="str">
            <v>Not present? Not in the db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/>
          <cell r="K390">
            <v>8</v>
          </cell>
          <cell r="L390"/>
          <cell r="M390">
            <v>6000</v>
          </cell>
          <cell r="N390"/>
          <cell r="O390">
            <v>1.3333333333333333E-3</v>
          </cell>
          <cell r="R390" t="str">
            <v>U</v>
          </cell>
          <cell r="V390" t="str">
            <v>wild pop available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/>
          <cell r="L391"/>
          <cell r="N391"/>
          <cell r="O391" t="e">
            <v>#DIV/0!</v>
          </cell>
          <cell r="Q391" t="str">
            <v>Do Not Buy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/>
          <cell r="L394"/>
          <cell r="N394"/>
          <cell r="O394" t="e">
            <v>#DIV/0!</v>
          </cell>
          <cell r="Q394" t="str">
            <v>Do Not Buy</v>
          </cell>
          <cell r="V394" t="str">
            <v>Not present? Not in the db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/>
          <cell r="L395"/>
          <cell r="N395"/>
          <cell r="O395" t="e">
            <v>#DIV/0!</v>
          </cell>
          <cell r="Q395" t="str">
            <v>Do Not Buy</v>
          </cell>
          <cell r="V395" t="str">
            <v>Not present historically in Lake Co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L397"/>
          <cell r="N397"/>
          <cell r="O397" t="e">
            <v>#DIV/0!</v>
          </cell>
          <cell r="Q397" t="str">
            <v>Do Not Buy</v>
          </cell>
          <cell r="R397" t="str">
            <v>U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/>
          <cell r="K398">
            <v>50</v>
          </cell>
          <cell r="L398"/>
          <cell r="M398">
            <v>92000</v>
          </cell>
          <cell r="N398"/>
          <cell r="O398">
            <v>5.4347826086956522E-4</v>
          </cell>
          <cell r="Q398" t="str">
            <v>Do Not Buy?</v>
          </cell>
          <cell r="T398" t="str">
            <v xml:space="preserve">NP </v>
          </cell>
          <cell r="V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/>
          <cell r="L402"/>
          <cell r="N402"/>
          <cell r="O402" t="e">
            <v>#DIV/0!</v>
          </cell>
          <cell r="Q402" t="str">
            <v>Do Not Buy</v>
          </cell>
          <cell r="V402" t="str">
            <v>Not present? Not in the db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/>
          <cell r="L403"/>
          <cell r="N403"/>
          <cell r="O403" t="e">
            <v>#DIV/0!</v>
          </cell>
          <cell r="Q403" t="str">
            <v>Do Not Buy</v>
          </cell>
          <cell r="V403" t="str">
            <v>Not present? Not in the db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/>
          <cell r="L405"/>
          <cell r="N405"/>
          <cell r="O405" t="e">
            <v>#DIV/0!</v>
          </cell>
          <cell r="Q405" t="str">
            <v>Do Not Buy</v>
          </cell>
          <cell r="V405" t="str">
            <v>Not present? Not in the db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/>
          <cell r="L406"/>
          <cell r="N406"/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L408"/>
          <cell r="N408"/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V408" t="str">
            <v>No known remnant pop.  Not suitable for Lake Co?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/>
          <cell r="L410"/>
          <cell r="N410"/>
          <cell r="O410" t="e">
            <v>#DIV/0!</v>
          </cell>
          <cell r="Q410" t="str">
            <v>Do Not Buy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Q411" t="str">
            <v>Do Not Buy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/>
          <cell r="L412" t="str">
            <v>no PM, JFN, TCN, Ion, PN, SS, Agr, Sp</v>
          </cell>
          <cell r="N412"/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V412" t="str">
            <v>wild pop available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/>
          <cell r="L414"/>
          <cell r="N414"/>
          <cell r="O414" t="e">
            <v>#DIV/0!</v>
          </cell>
          <cell r="Q414" t="str">
            <v>Do Not Buy</v>
          </cell>
          <cell r="R414" t="str">
            <v>U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/>
          <cell r="L415" t="str">
            <v>no PM, JFN, TCN, Ion, PN, SS, Agr, Sp</v>
          </cell>
          <cell r="N415"/>
          <cell r="O415" t="e">
            <v>#DIV/0!</v>
          </cell>
          <cell r="Q415" t="str">
            <v>Do Not Buy?</v>
          </cell>
          <cell r="R415" t="str">
            <v>U</v>
          </cell>
          <cell r="V415" t="str">
            <v>wild pop available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/>
          <cell r="L416"/>
          <cell r="N416"/>
          <cell r="O416" t="e">
            <v>#DIV/0!</v>
          </cell>
          <cell r="Q416" t="str">
            <v>Do Not Buy</v>
          </cell>
          <cell r="V416" t="str">
            <v>Not present? Not in the db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L417"/>
          <cell r="N417"/>
          <cell r="O417" t="e">
            <v>#DIV/0!</v>
          </cell>
          <cell r="Q417" t="str">
            <v>Do Not Buy</v>
          </cell>
          <cell r="R417" t="str">
            <v>U</v>
          </cell>
          <cell r="V417" t="str">
            <v>IBSP extirpated from FP sites?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P418" t="str">
            <v>Recalcitrant</v>
          </cell>
          <cell r="Q418" t="str">
            <v>Do Not Buy?</v>
          </cell>
          <cell r="U418" t="str">
            <v>SR</v>
          </cell>
          <cell r="V418" t="str">
            <v>local pops present; collect locally?  Big enough pops to withstand new genotypes?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/>
          <cell r="L419"/>
          <cell r="N419"/>
          <cell r="O419" t="e">
            <v>#DIV/0!</v>
          </cell>
          <cell r="Q419" t="str">
            <v>Do Not Buy</v>
          </cell>
          <cell r="V419" t="str">
            <v>Not present? Not in the db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Q420" t="str">
            <v>Do Not Buy</v>
          </cell>
          <cell r="S420" t="str">
            <v>UH</v>
          </cell>
          <cell r="V420" t="str">
            <v>SPR LYO.  Locally weedty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/>
          <cell r="L421"/>
          <cell r="N421"/>
          <cell r="O421" t="e">
            <v>#DIV/0!</v>
          </cell>
          <cell r="P421" t="str">
            <v>Recalcitrant</v>
          </cell>
          <cell r="Q421" t="str">
            <v>Do Not Buy</v>
          </cell>
          <cell r="V421" t="str">
            <v>Not present? Not in the db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/>
          <cell r="L422"/>
          <cell r="N422"/>
          <cell r="O422" t="e">
            <v>#DIV/0!</v>
          </cell>
          <cell r="Q422" t="str">
            <v>Do Not Buy</v>
          </cell>
          <cell r="V422" t="str">
            <v>Not present? Not in the db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/>
          <cell r="L423"/>
          <cell r="N423"/>
          <cell r="O423" t="e">
            <v>#DIV/0!</v>
          </cell>
          <cell r="Q423" t="str">
            <v>Do Not Buy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/>
          <cell r="L424"/>
          <cell r="N424"/>
          <cell r="O424" t="e">
            <v>#DIV/0!</v>
          </cell>
          <cell r="Q424" t="str">
            <v>Do Not Buy?</v>
          </cell>
          <cell r="V424" t="str">
            <v>Parasitic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/>
          <cell r="L425"/>
          <cell r="N425"/>
          <cell r="O425" t="e">
            <v>#DIV/0!</v>
          </cell>
          <cell r="Q425" t="str">
            <v>Do Not Buy</v>
          </cell>
          <cell r="V425" t="str">
            <v>Not present? Not in the db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/>
          <cell r="L426"/>
          <cell r="N426"/>
          <cell r="O426" t="e">
            <v>#DIV/0!</v>
          </cell>
          <cell r="Q426" t="str">
            <v>Do Not Buy</v>
          </cell>
          <cell r="V426" t="str">
            <v>Not present? Not in the db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/>
          <cell r="L427"/>
          <cell r="N427"/>
          <cell r="O427" t="e">
            <v>#DIV/0!</v>
          </cell>
          <cell r="Q427" t="str">
            <v>Do Not Buy</v>
          </cell>
          <cell r="V427" t="str">
            <v>Not present? Not in the db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/>
          <cell r="L429"/>
          <cell r="N429"/>
          <cell r="O429" t="e">
            <v>#DIV/0!</v>
          </cell>
          <cell r="Q429" t="str">
            <v>Do Not Buy</v>
          </cell>
          <cell r="R429" t="str">
            <v>U</v>
          </cell>
          <cell r="V429" t="str">
            <v>parasitic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/>
          <cell r="L431"/>
          <cell r="N431"/>
          <cell r="O431" t="e">
            <v>#DIV/0!</v>
          </cell>
          <cell r="Q431" t="str">
            <v>Do Not Buy</v>
          </cell>
          <cell r="V431" t="str">
            <v>GRE THUNDER ETH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/>
          <cell r="L432"/>
          <cell r="N432"/>
          <cell r="O432" t="e">
            <v>#DIV/0!</v>
          </cell>
          <cell r="P432" t="str">
            <v>Recalcitrant</v>
          </cell>
          <cell r="Q432" t="str">
            <v>Do Not Buy</v>
          </cell>
          <cell r="V432" t="str">
            <v>Not present? Not in the db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/>
          <cell r="L433"/>
          <cell r="N433"/>
          <cell r="O433" t="e">
            <v>#DIV/0!</v>
          </cell>
          <cell r="Q433" t="str">
            <v>Do Not Buy</v>
          </cell>
          <cell r="V433" t="str">
            <v>Not present? Not in the db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/>
          <cell r="L434"/>
          <cell r="N434"/>
          <cell r="O434" t="e">
            <v>#DIV/0!</v>
          </cell>
          <cell r="Q434" t="str">
            <v>Do Not Buy</v>
          </cell>
          <cell r="V434" t="str">
            <v>Not present? Not in the db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/>
          <cell r="L435"/>
          <cell r="N435"/>
          <cell r="O435" t="e">
            <v>#DIV/0!</v>
          </cell>
          <cell r="Q435" t="str">
            <v>Do Not Buy</v>
          </cell>
          <cell r="V435" t="str">
            <v>Not present? Not in the db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/>
          <cell r="L436"/>
          <cell r="N436"/>
          <cell r="O436" t="e">
            <v>#DIV/0!</v>
          </cell>
          <cell r="V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/>
          <cell r="K438">
            <v>20</v>
          </cell>
          <cell r="M438">
            <v>14000</v>
          </cell>
          <cell r="N438"/>
          <cell r="O438">
            <v>1.4285714285714286E-3</v>
          </cell>
          <cell r="Q438" t="str">
            <v>Do Not Buy?</v>
          </cell>
          <cell r="T438" t="str">
            <v>NP - local</v>
          </cell>
          <cell r="V438" t="str">
            <v>wild pop available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/>
          <cell r="L440"/>
          <cell r="N440"/>
          <cell r="O440" t="e">
            <v>#DIV/0!</v>
          </cell>
          <cell r="Q440" t="str">
            <v>Do Not Buy</v>
          </cell>
          <cell r="V440" t="str">
            <v>wild pops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/>
          <cell r="L441"/>
          <cell r="N441"/>
          <cell r="O441" t="e">
            <v>#DIV/0!</v>
          </cell>
          <cell r="Q441" t="str">
            <v>Do Not Buy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Q442" t="str">
            <v>Do Not Buy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/>
          <cell r="L443"/>
          <cell r="N443"/>
          <cell r="O443" t="e">
            <v>#DIV/0!</v>
          </cell>
          <cell r="Q443" t="str">
            <v>Do Not Buy</v>
          </cell>
          <cell r="V443" t="str">
            <v>Not present? Not in the db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/>
          <cell r="L444"/>
          <cell r="N444"/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V444" t="str">
            <v>Can grow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Q445" t="str">
            <v>Do Not Buy</v>
          </cell>
          <cell r="V445" t="str">
            <v>weedy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L446"/>
          <cell r="N446"/>
          <cell r="O446" t="e">
            <v>#DIV/0!</v>
          </cell>
          <cell r="Q446" t="str">
            <v>Do Not Buy</v>
          </cell>
          <cell r="R446" t="str">
            <v>U</v>
          </cell>
          <cell r="V446" t="str">
            <v>Not in db, but in our site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/>
          <cell r="L448"/>
          <cell r="N448"/>
          <cell r="O448" t="e">
            <v>#DIV/0!</v>
          </cell>
          <cell r="Q448" t="str">
            <v>Do Not Buy</v>
          </cell>
          <cell r="V448" t="str">
            <v>Not present? Not in the db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/>
          <cell r="L449"/>
          <cell r="N449"/>
          <cell r="O449" t="e">
            <v>#DIV/0!</v>
          </cell>
          <cell r="Q449" t="str">
            <v>Do Not Buy</v>
          </cell>
          <cell r="V449" t="str">
            <v>Not present? Not in the db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/>
          <cell r="L451"/>
          <cell r="N451"/>
          <cell r="O451" t="e">
            <v>#DIV/0!</v>
          </cell>
          <cell r="Q451" t="str">
            <v>Do Not Buy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/>
          <cell r="L452"/>
          <cell r="N452"/>
          <cell r="O452" t="e">
            <v>#DIV/0!</v>
          </cell>
          <cell r="Q452" t="str">
            <v>Do Not Buy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/>
          <cell r="L455"/>
          <cell r="N455"/>
          <cell r="O455" t="e">
            <v>#DIV/0!</v>
          </cell>
          <cell r="Q455" t="str">
            <v>Do Not Buy</v>
          </cell>
          <cell r="V455" t="str">
            <v>Not present? Not in the db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/>
          <cell r="L457"/>
          <cell r="N457"/>
          <cell r="O457" t="e">
            <v>#DIV/0!</v>
          </cell>
          <cell r="Q457" t="str">
            <v>Do Not Buy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/>
          <cell r="L459"/>
          <cell r="N459"/>
          <cell r="O459" t="e">
            <v>#DIV/0!</v>
          </cell>
          <cell r="Q459" t="str">
            <v>Do Not Buy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/>
          <cell r="L460"/>
          <cell r="N460"/>
          <cell r="O460" t="e">
            <v>#DIV/0!</v>
          </cell>
          <cell r="Q460" t="str">
            <v>Do Not Buy</v>
          </cell>
          <cell r="V460" t="str">
            <v>Not present? Not in the db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/>
          <cell r="L461"/>
          <cell r="N461"/>
          <cell r="O461" t="e">
            <v>#DIV/0!</v>
          </cell>
          <cell r="Q461" t="str">
            <v>Do Not Buy</v>
          </cell>
          <cell r="V461" t="str">
            <v>Not present? Not in the db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/>
          <cell r="L464"/>
          <cell r="N464"/>
          <cell r="O464" t="e">
            <v>#DIV/0!</v>
          </cell>
          <cell r="Q464" t="str">
            <v>Do Not Buy</v>
          </cell>
          <cell r="V464" t="str">
            <v>Not present? Not in the db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/>
          <cell r="L465"/>
          <cell r="N465"/>
          <cell r="O465" t="e">
            <v>#DIV/0!</v>
          </cell>
          <cell r="Q465" t="str">
            <v>Do Not Buy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/>
          <cell r="L466" t="str">
            <v>no PM, JFN, TCN, Ion, PN, SS, Agr, Sp</v>
          </cell>
          <cell r="N466"/>
          <cell r="O466" t="e">
            <v>#DIV/0!</v>
          </cell>
          <cell r="Q466" t="str">
            <v>Do Not Buy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/>
          <cell r="L468"/>
          <cell r="N468"/>
          <cell r="O468" t="e">
            <v>#DIV/0!</v>
          </cell>
          <cell r="Q468" t="str">
            <v>Do Not Buy</v>
          </cell>
          <cell r="V468" t="str">
            <v>Not present? Not in the db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/>
          <cell r="L469"/>
          <cell r="N469"/>
          <cell r="O469" t="e">
            <v>#DIV/0!</v>
          </cell>
          <cell r="Q469" t="str">
            <v>Do Not Buy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/>
          <cell r="L470"/>
          <cell r="N470"/>
          <cell r="O470" t="e">
            <v>#DIV/0!</v>
          </cell>
          <cell r="Q470" t="str">
            <v>Do Not Buy</v>
          </cell>
          <cell r="V470" t="str">
            <v>Not present? Not in the db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/>
          <cell r="L471"/>
          <cell r="N471"/>
          <cell r="O471" t="e">
            <v>#DIV/0!</v>
          </cell>
          <cell r="Q471" t="str">
            <v>Do Not Buy</v>
          </cell>
          <cell r="V471" t="str">
            <v>Not present? Not in the db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/>
          <cell r="L472"/>
          <cell r="N472"/>
          <cell r="O472" t="e">
            <v>#DIV/0!</v>
          </cell>
          <cell r="Q472" t="str">
            <v>Do Not Buy</v>
          </cell>
          <cell r="V472" t="str">
            <v>Not present? Not in the db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/>
          <cell r="L473"/>
          <cell r="N473"/>
          <cell r="O473" t="e">
            <v>#DIV/0!</v>
          </cell>
          <cell r="Q473" t="str">
            <v>Do Not Buy</v>
          </cell>
          <cell r="V473" t="str">
            <v>Not present? Not in the db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/>
          <cell r="L474"/>
          <cell r="N474"/>
          <cell r="O474" t="e">
            <v>#DIV/0!</v>
          </cell>
          <cell r="Q474" t="str">
            <v>Do Not Buy</v>
          </cell>
          <cell r="V474" t="str">
            <v>Not present? Not in the db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/>
          <cell r="L475"/>
          <cell r="N475"/>
          <cell r="O475" t="e">
            <v>#DIV/0!</v>
          </cell>
          <cell r="Q475" t="str">
            <v>Do Not Buy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Q476" t="str">
            <v>Do Not Buy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  <cell r="Q477" t="str">
            <v>Do Not Buy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Q478" t="str">
            <v>Do Not Buy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/>
          <cell r="L479"/>
          <cell r="N479"/>
          <cell r="O479" t="e">
            <v>#DIV/0!</v>
          </cell>
          <cell r="Q479" t="str">
            <v>Do Not Buy</v>
          </cell>
          <cell r="V479" t="str">
            <v>Not present? Not in the db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/>
          <cell r="L480"/>
          <cell r="N480"/>
          <cell r="O480" t="e">
            <v>#DIV/0!</v>
          </cell>
          <cell r="Q480" t="str">
            <v>Do Not Buy</v>
          </cell>
          <cell r="V480" t="str">
            <v>Not present? Not in the db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Q481" t="str">
            <v>Do Not Buy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Q482" t="str">
            <v>Do Not Buy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Q483" t="str">
            <v>Do Not Buy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/>
          <cell r="L484"/>
          <cell r="N484"/>
          <cell r="O484" t="e">
            <v>#DIV/0!</v>
          </cell>
          <cell r="Q484" t="str">
            <v>Do Not Buy</v>
          </cell>
          <cell r="V484" t="str">
            <v>Not present? Not in the db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Q485" t="str">
            <v>Do Not Buy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/>
          <cell r="L486"/>
          <cell r="N486"/>
          <cell r="O486" t="e">
            <v>#DIV/0!</v>
          </cell>
          <cell r="Q486" t="str">
            <v>Do Not Buy</v>
          </cell>
          <cell r="V486" t="str">
            <v>Not present? Not in the db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/>
          <cell r="L487"/>
          <cell r="N487"/>
          <cell r="O487" t="e">
            <v>#DIV/0!</v>
          </cell>
          <cell r="Q487" t="str">
            <v>Do Not Buy</v>
          </cell>
          <cell r="R487" t="str">
            <v>U</v>
          </cell>
          <cell r="V487" t="str">
            <v>Orchid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L488"/>
          <cell r="N488"/>
          <cell r="O488" t="e">
            <v>#DIV/0!</v>
          </cell>
          <cell r="Q488" t="str">
            <v>Do Not Buy</v>
          </cell>
          <cell r="R488" t="str">
            <v>U</v>
          </cell>
          <cell r="V488" t="str">
            <v>Orchid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/>
          <cell r="L489"/>
          <cell r="N489"/>
          <cell r="O489" t="e">
            <v>#DIV/0!</v>
          </cell>
          <cell r="Q489" t="str">
            <v>Do Not Buy</v>
          </cell>
          <cell r="R489" t="str">
            <v>U</v>
          </cell>
          <cell r="V489" t="str">
            <v>Orchid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L490"/>
          <cell r="N490"/>
          <cell r="O490" t="e">
            <v>#DIV/0!</v>
          </cell>
          <cell r="Q490" t="str">
            <v>Do Not Buy</v>
          </cell>
          <cell r="R490" t="str">
            <v>U</v>
          </cell>
          <cell r="V490" t="str">
            <v>Orchid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L491"/>
          <cell r="N491"/>
          <cell r="O491" t="e">
            <v>#DIV/0!</v>
          </cell>
          <cell r="Q491" t="str">
            <v>Do Not Buy</v>
          </cell>
          <cell r="R491" t="str">
            <v>U</v>
          </cell>
          <cell r="V491" t="str">
            <v>Orchid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/>
          <cell r="L492"/>
          <cell r="N492"/>
          <cell r="O492" t="e">
            <v>#DIV/0!</v>
          </cell>
          <cell r="Q492" t="str">
            <v>Do Not Buy</v>
          </cell>
          <cell r="V492" t="str">
            <v>Fern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/>
          <cell r="L493"/>
          <cell r="N493"/>
          <cell r="O493" t="e">
            <v>#DIV/0!</v>
          </cell>
          <cell r="Q493" t="str">
            <v>Do Not Buy</v>
          </cell>
          <cell r="V493" t="str">
            <v>Fern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/>
          <cell r="L494"/>
          <cell r="N494"/>
          <cell r="O494" t="e">
            <v>#DIV/0!</v>
          </cell>
          <cell r="Q494" t="str">
            <v>Do Not Buy</v>
          </cell>
          <cell r="V494" t="str">
            <v>Fern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T495" t="str">
            <v>NP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/>
          <cell r="L496"/>
          <cell r="N496"/>
          <cell r="O496" t="e">
            <v>#DIV/0!</v>
          </cell>
          <cell r="Q496" t="str">
            <v>Do Not Buy</v>
          </cell>
          <cell r="S496" t="str">
            <v>UH</v>
          </cell>
          <cell r="V496" t="str">
            <v>Local source avail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/>
          <cell r="L497"/>
          <cell r="N497"/>
          <cell r="O497" t="e">
            <v>#DIV/0!</v>
          </cell>
          <cell r="P497" t="str">
            <v>Recalcitrant</v>
          </cell>
          <cell r="Q497" t="str">
            <v>Do Not Buy</v>
          </cell>
          <cell r="V497" t="str">
            <v>Not present? Not in the db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/>
          <cell r="L498"/>
          <cell r="N498"/>
          <cell r="O498" t="e">
            <v>#DIV/0!</v>
          </cell>
          <cell r="Q498" t="str">
            <v>Do Not Buy</v>
          </cell>
          <cell r="V498" t="str">
            <v>Not present? Not in the db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/>
          <cell r="L499"/>
          <cell r="N499"/>
          <cell r="O499" t="e">
            <v>#DIV/0!</v>
          </cell>
          <cell r="P499" t="str">
            <v>Recalcitrant</v>
          </cell>
          <cell r="Q499" t="str">
            <v>Do Not Buy</v>
          </cell>
          <cell r="U499" t="str">
            <v>SR</v>
          </cell>
          <cell r="V499" t="str">
            <v>widespread local pops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/>
          <cell r="L500"/>
          <cell r="N500"/>
          <cell r="O500" t="e">
            <v>#DIV/0!</v>
          </cell>
          <cell r="Q500" t="str">
            <v>Do Not Buy</v>
          </cell>
          <cell r="V500" t="str">
            <v>Not present? Not in the db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/>
          <cell r="L503"/>
          <cell r="N503"/>
          <cell r="O503" t="e">
            <v>#DIV/0!</v>
          </cell>
          <cell r="Q503" t="str">
            <v>Do Not Buy?</v>
          </cell>
          <cell r="V503" t="str">
            <v>Lake Co appropriate?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/>
          <cell r="L504"/>
          <cell r="N504"/>
          <cell r="O504" t="e">
            <v>#DIV/0!</v>
          </cell>
          <cell r="Q504" t="str">
            <v>Do Not Buy</v>
          </cell>
          <cell r="V504" t="str">
            <v>Not present? Not in the db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/>
          <cell r="L505"/>
          <cell r="N505"/>
          <cell r="O505" t="e">
            <v>#DIV/0!</v>
          </cell>
          <cell r="Q505" t="str">
            <v>Do Not Buy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/>
          <cell r="L506"/>
          <cell r="N506"/>
          <cell r="O506" t="e">
            <v>#DIV/0!</v>
          </cell>
          <cell r="Q506" t="str">
            <v>Do Not Buy</v>
          </cell>
          <cell r="V506" t="str">
            <v>Not present? Not in the db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Q507" t="str">
            <v>Do Not Buy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/>
          <cell r="K508">
            <v>40</v>
          </cell>
          <cell r="M508">
            <v>840</v>
          </cell>
          <cell r="N508"/>
          <cell r="O508">
            <v>4.7619047619047616E-2</v>
          </cell>
          <cell r="Q508" t="str">
            <v>Do Not Buy</v>
          </cell>
          <cell r="T508" t="str">
            <v>NP</v>
          </cell>
          <cell r="V508" t="str">
            <v>wild pop available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/>
          <cell r="K509">
            <v>15</v>
          </cell>
          <cell r="M509">
            <v>4300</v>
          </cell>
          <cell r="N509"/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/>
          <cell r="L510"/>
          <cell r="N510"/>
          <cell r="O510" t="e">
            <v>#DIV/0!</v>
          </cell>
          <cell r="Q510" t="str">
            <v>Do Not Buy</v>
          </cell>
          <cell r="V510" t="str">
            <v>Not present? Not in the db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/>
          <cell r="L511"/>
          <cell r="N511"/>
          <cell r="O511" t="e">
            <v>#DIV/0!</v>
          </cell>
          <cell r="Q511" t="str">
            <v>Do Not Buy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/>
          <cell r="L512"/>
          <cell r="N512"/>
          <cell r="O512" t="e">
            <v>#DIV/0!</v>
          </cell>
          <cell r="Q512" t="str">
            <v>Do Not Buy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/>
          <cell r="L513"/>
          <cell r="N513"/>
          <cell r="O513" t="e">
            <v>#DIV/0!</v>
          </cell>
          <cell r="Q513" t="str">
            <v>Do Not Buy</v>
          </cell>
          <cell r="V513" t="str">
            <v>Not present? Not in the db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/>
          <cell r="L514"/>
          <cell r="N514"/>
          <cell r="O514" t="e">
            <v>#DIV/0!</v>
          </cell>
          <cell r="Q514" t="str">
            <v>Do Not Buy</v>
          </cell>
          <cell r="V514" t="str">
            <v>Historically not known in Lake Co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/>
          <cell r="L515"/>
          <cell r="N515"/>
          <cell r="O515" t="e">
            <v>#DIV/0!</v>
          </cell>
          <cell r="P515" t="str">
            <v>Recalcitrant</v>
          </cell>
          <cell r="Q515" t="str">
            <v>Do Not Buy</v>
          </cell>
          <cell r="V515" t="str">
            <v>Not in Lake Co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/>
          <cell r="L516"/>
          <cell r="N516"/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U516" t="str">
            <v>SR</v>
          </cell>
          <cell r="V516" t="str">
            <v>wild pop available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L517"/>
          <cell r="N517"/>
          <cell r="O517" t="e">
            <v>#DIV/0!</v>
          </cell>
          <cell r="Q517" t="str">
            <v>Do Not Buy?</v>
          </cell>
          <cell r="R517" t="str">
            <v>U</v>
          </cell>
          <cell r="S517" t="str">
            <v>UH</v>
          </cell>
          <cell r="V517" t="str">
            <v>wild pop available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/>
          <cell r="L518"/>
          <cell r="N518"/>
          <cell r="O518" t="e">
            <v>#DIV/0!</v>
          </cell>
          <cell r="Q518" t="str">
            <v>Do Not Buy</v>
          </cell>
          <cell r="V518" t="str">
            <v>Not present? Not in the db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/>
          <cell r="L519" t="str">
            <v>no PM, JFN, TCN, Ion, PN, SS, Agr, Sp</v>
          </cell>
          <cell r="N519"/>
          <cell r="O519" t="e">
            <v>#DIV/0!</v>
          </cell>
          <cell r="Q519" t="str">
            <v>Do Not Buy</v>
          </cell>
          <cell r="R519" t="str">
            <v>U</v>
          </cell>
          <cell r="T519" t="str">
            <v>NP</v>
          </cell>
          <cell r="V519" t="str">
            <v>Often Vegetative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/>
          <cell r="L520"/>
          <cell r="N520"/>
          <cell r="O520" t="e">
            <v>#DIV/0!</v>
          </cell>
          <cell r="Q520" t="str">
            <v>Do Not Buy</v>
          </cell>
          <cell r="V520" t="str">
            <v>Not present? Not in the db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/>
          <cell r="K521">
            <v>80</v>
          </cell>
          <cell r="M521">
            <v>60000</v>
          </cell>
          <cell r="N521"/>
          <cell r="O521">
            <v>1.3333333333333333E-3</v>
          </cell>
          <cell r="Q521" t="str">
            <v>Do Not Buy?</v>
          </cell>
          <cell r="R521" t="str">
            <v>U</v>
          </cell>
          <cell r="T521" t="str">
            <v>NP?</v>
          </cell>
          <cell r="V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/>
          <cell r="L522"/>
          <cell r="N522"/>
          <cell r="O522" t="e">
            <v>#DIV/0!</v>
          </cell>
          <cell r="Q522" t="str">
            <v>Do Not Buy</v>
          </cell>
          <cell r="V522" t="str">
            <v>Not present? Not in the db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/>
          <cell r="L523"/>
          <cell r="N523"/>
          <cell r="O523" t="e">
            <v>#DIV/0!</v>
          </cell>
          <cell r="Q523" t="str">
            <v>Do Not Buy</v>
          </cell>
          <cell r="V523" t="str">
            <v>Not present? Not in the db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/>
          <cell r="L524"/>
          <cell r="N524"/>
          <cell r="O524" t="e">
            <v>#DIV/0!</v>
          </cell>
          <cell r="Q524" t="str">
            <v>Do Not Buy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/>
          <cell r="L525"/>
          <cell r="N525"/>
          <cell r="O525" t="e">
            <v>#DIV/0!</v>
          </cell>
          <cell r="Q525" t="str">
            <v>Do Not Buy</v>
          </cell>
          <cell r="V525" t="str">
            <v>Fern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/>
          <cell r="L526"/>
          <cell r="N526"/>
          <cell r="O526" t="e">
            <v>#DIV/0!</v>
          </cell>
          <cell r="Q526" t="str">
            <v>Do Not Buy</v>
          </cell>
          <cell r="V526" t="str">
            <v>Fern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/>
          <cell r="L527"/>
          <cell r="N527"/>
          <cell r="O527" t="e">
            <v>#DIV/0!</v>
          </cell>
          <cell r="Q527" t="str">
            <v>Do Not Buy</v>
          </cell>
          <cell r="V527" t="str">
            <v>Fern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/>
          <cell r="L528"/>
          <cell r="N528"/>
          <cell r="O528" t="e">
            <v>#DIV/0!</v>
          </cell>
          <cell r="Q528" t="str">
            <v>Do Not Buy</v>
          </cell>
          <cell r="V528" t="str">
            <v>Fern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/>
          <cell r="L529"/>
          <cell r="N529"/>
          <cell r="O529" t="e">
            <v>#DIV/0!</v>
          </cell>
          <cell r="Q529" t="str">
            <v>Do Not Buy</v>
          </cell>
          <cell r="V529" t="str">
            <v>Fern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/>
          <cell r="L530"/>
          <cell r="N530"/>
          <cell r="O530" t="e">
            <v>#DIV/0!</v>
          </cell>
          <cell r="Q530" t="str">
            <v>Do Not Buy</v>
          </cell>
          <cell r="V530" t="str">
            <v>Fern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/>
          <cell r="L531"/>
          <cell r="N531"/>
          <cell r="O531" t="e">
            <v>#DIV/0!</v>
          </cell>
          <cell r="Q531" t="str">
            <v>Do Not Buy</v>
          </cell>
          <cell r="V531" t="str">
            <v>Fern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/>
          <cell r="L532"/>
          <cell r="N532"/>
          <cell r="O532" t="e">
            <v>#DIV/0!</v>
          </cell>
          <cell r="Q532" t="str">
            <v>Do Not Buy</v>
          </cell>
          <cell r="V532" t="str">
            <v>Fern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/>
          <cell r="L533"/>
          <cell r="N533"/>
          <cell r="O533" t="e">
            <v>#DIV/0!</v>
          </cell>
          <cell r="Q533" t="str">
            <v>Do Not Buy</v>
          </cell>
          <cell r="V533" t="str">
            <v>Fern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/>
          <cell r="L534"/>
          <cell r="N534"/>
          <cell r="O534" t="e">
            <v>#DIV/0!</v>
          </cell>
          <cell r="Q534" t="str">
            <v>Do Not Buy</v>
          </cell>
          <cell r="V534" t="str">
            <v>Fern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/>
          <cell r="L535"/>
          <cell r="N535"/>
          <cell r="O535" t="e">
            <v>#DIV/0!</v>
          </cell>
          <cell r="Q535" t="str">
            <v>Do Not Buy?</v>
          </cell>
          <cell r="R535" t="str">
            <v>U</v>
          </cell>
          <cell r="S535" t="str">
            <v>UH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/>
          <cell r="K536">
            <v>10</v>
          </cell>
          <cell r="M536">
            <v>5200</v>
          </cell>
          <cell r="N536"/>
          <cell r="O536">
            <v>1.9230769230769232E-3</v>
          </cell>
          <cell r="V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Q537" t="str">
            <v>Do Not Buy</v>
          </cell>
          <cell r="V537" t="str">
            <v>Not in Lake Co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/>
          <cell r="L539"/>
          <cell r="N539"/>
          <cell r="O539" t="e">
            <v>#DIV/0!</v>
          </cell>
          <cell r="Q539" t="str">
            <v>Do Not Buy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/>
          <cell r="L540"/>
          <cell r="N540"/>
          <cell r="O540" t="e">
            <v>#DIV/0!</v>
          </cell>
          <cell r="Q540" t="str">
            <v>Do Not Buy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/>
          <cell r="L542"/>
          <cell r="N542"/>
          <cell r="O542" t="e">
            <v>#DIV/0!</v>
          </cell>
          <cell r="Q542" t="str">
            <v>Do Not Buy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/>
          <cell r="L543"/>
          <cell r="N543"/>
          <cell r="O543" t="e">
            <v>#DIV/0!</v>
          </cell>
          <cell r="Q543" t="str">
            <v>Do Not Buy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/>
          <cell r="L544"/>
          <cell r="N544"/>
          <cell r="O544" t="e">
            <v>#DIV/0!</v>
          </cell>
          <cell r="Q544" t="str">
            <v>Do Not Buy</v>
          </cell>
          <cell r="V544" t="str">
            <v>Not present? Not in the db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/>
          <cell r="L545"/>
          <cell r="N545"/>
          <cell r="O545" t="e">
            <v>#DIV/0!</v>
          </cell>
          <cell r="Q545" t="str">
            <v>Do Not Buy</v>
          </cell>
          <cell r="V545" t="str">
            <v>Not present? Not in the db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/>
          <cell r="L547"/>
          <cell r="N547"/>
          <cell r="O547" t="e">
            <v>#DIV/0!</v>
          </cell>
          <cell r="Q547" t="str">
            <v>Do Not Buy</v>
          </cell>
          <cell r="V547" t="str">
            <v>Not present? Not in the db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/>
          <cell r="L548"/>
          <cell r="N548"/>
          <cell r="O548" t="e">
            <v>#DIV/0!</v>
          </cell>
          <cell r="Q548" t="str">
            <v>Do Not Buy</v>
          </cell>
          <cell r="V548" t="str">
            <v>Not present? Not in the db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/>
          <cell r="L549"/>
          <cell r="N549"/>
          <cell r="O549" t="e">
            <v>#DIV/0!</v>
          </cell>
          <cell r="Q549" t="str">
            <v>Do Not Buy</v>
          </cell>
          <cell r="V549" t="str">
            <v>Not present? Not in the db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/>
          <cell r="L550"/>
          <cell r="N550"/>
          <cell r="O550" t="e">
            <v>#DIV/0!</v>
          </cell>
          <cell r="Q550" t="str">
            <v>Do Not Buy</v>
          </cell>
          <cell r="V550" t="str">
            <v>Not present? Not in the db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/>
          <cell r="L552"/>
          <cell r="N552"/>
          <cell r="O552" t="e">
            <v>#DIV/0!</v>
          </cell>
          <cell r="Q552" t="str">
            <v>Do Not Buy</v>
          </cell>
          <cell r="V552" t="str">
            <v>Not present? Not in the db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/>
          <cell r="L553"/>
          <cell r="N553"/>
          <cell r="O553" t="e">
            <v>#DIV/0!</v>
          </cell>
          <cell r="Q553" t="str">
            <v>Do Not Buy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/>
          <cell r="L554"/>
          <cell r="N554"/>
          <cell r="O554" t="e">
            <v>#DIV/0!</v>
          </cell>
          <cell r="Q554" t="str">
            <v>Do Not Buy</v>
          </cell>
          <cell r="V554" t="str">
            <v>Not present? Not in the db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/>
          <cell r="L555"/>
          <cell r="N555"/>
          <cell r="O555" t="e">
            <v>#DIV/0!</v>
          </cell>
          <cell r="Q555" t="str">
            <v>Do Not Buy</v>
          </cell>
          <cell r="V555" t="str">
            <v>Not present? Not in the db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/>
          <cell r="L556"/>
          <cell r="N556"/>
          <cell r="O556" t="e">
            <v>#DIV/0!</v>
          </cell>
          <cell r="Q556" t="str">
            <v>Do Not Buy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/>
          <cell r="L557"/>
          <cell r="N557"/>
          <cell r="O557" t="e">
            <v>#DIV/0!</v>
          </cell>
          <cell r="Q557" t="str">
            <v>Do Not Buy</v>
          </cell>
          <cell r="V557" t="str">
            <v>Not present? Not in the db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/>
          <cell r="L558"/>
          <cell r="N558"/>
          <cell r="O558" t="e">
            <v>#DIV/0!</v>
          </cell>
          <cell r="Q558" t="str">
            <v>Do Not Buy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/>
          <cell r="L559"/>
          <cell r="N559"/>
          <cell r="O559" t="e">
            <v>#DIV/0!</v>
          </cell>
          <cell r="Q559" t="str">
            <v>Do Not Buy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/>
          <cell r="L560"/>
          <cell r="N560"/>
          <cell r="O560" t="e">
            <v>#DIV/0!</v>
          </cell>
          <cell r="Q560" t="str">
            <v>Do Not Buy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/>
          <cell r="L563"/>
          <cell r="N563"/>
          <cell r="O563" t="e">
            <v>#DIV/0!</v>
          </cell>
          <cell r="Q563" t="str">
            <v>Do Not Buy</v>
          </cell>
          <cell r="V563" t="str">
            <v>Not present? Not in the db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/>
          <cell r="L568"/>
          <cell r="N568"/>
          <cell r="O568" t="e">
            <v>#DIV/0!</v>
          </cell>
          <cell r="Q568" t="str">
            <v>Do Not Buy</v>
          </cell>
          <cell r="V568" t="str">
            <v>Not present? Not in the db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/>
          <cell r="L569"/>
          <cell r="N569"/>
          <cell r="O569" t="e">
            <v>#DIV/0!</v>
          </cell>
          <cell r="P569" t="str">
            <v>Recalcitrant</v>
          </cell>
          <cell r="Q569" t="str">
            <v>Do Not Buy</v>
          </cell>
          <cell r="V569" t="str">
            <v>Not present? Not in the db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/>
          <cell r="L570"/>
          <cell r="N570"/>
          <cell r="O570" t="e">
            <v>#DIV/0!</v>
          </cell>
          <cell r="Q570" t="str">
            <v>Do Not Buy</v>
          </cell>
          <cell r="V570" t="str">
            <v>Not present? Not in the db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/>
          <cell r="L573"/>
          <cell r="N573"/>
          <cell r="O573" t="e">
            <v>#DIV/0!</v>
          </cell>
          <cell r="Q573" t="str">
            <v>Do Not Buy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/>
          <cell r="L574"/>
          <cell r="N574"/>
          <cell r="O574" t="e">
            <v>#DIV/0!</v>
          </cell>
          <cell r="Q574" t="str">
            <v>Do Not Buy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/>
          <cell r="L576"/>
          <cell r="N576"/>
          <cell r="O576" t="e">
            <v>#DIV/0!</v>
          </cell>
          <cell r="Q576" t="str">
            <v>Do Not Buy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/>
          <cell r="L579"/>
          <cell r="N579"/>
          <cell r="O579" t="e">
            <v>#DIV/0!</v>
          </cell>
          <cell r="Q579" t="str">
            <v>Do Not Buy</v>
          </cell>
          <cell r="V579" t="str">
            <v>Not present? Not in the db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/>
          <cell r="L580"/>
          <cell r="N580"/>
          <cell r="O580" t="e">
            <v>#DIV/0!</v>
          </cell>
          <cell r="Q580" t="str">
            <v>Do Not Buy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/>
          <cell r="L581"/>
          <cell r="N581"/>
          <cell r="O581" t="e">
            <v>#DIV/0!</v>
          </cell>
          <cell r="Q581" t="str">
            <v>Do Not Buy</v>
          </cell>
          <cell r="V581" t="str">
            <v>Not present? Not in the db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/>
          <cell r="L583"/>
          <cell r="N583"/>
          <cell r="O583" t="e">
            <v>#DIV/0!</v>
          </cell>
          <cell r="Q583" t="str">
            <v>Do Not Buy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/>
          <cell r="L584"/>
          <cell r="N584"/>
          <cell r="O584" t="e">
            <v>#DIV/0!</v>
          </cell>
          <cell r="Q584" t="str">
            <v>Do Not Buy</v>
          </cell>
          <cell r="V584" t="str">
            <v>Not present? Not in the db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/>
          <cell r="L585"/>
          <cell r="N585"/>
          <cell r="O585" t="e">
            <v>#DIV/0!</v>
          </cell>
          <cell r="Q585" t="str">
            <v>Do Not Buy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/>
          <cell r="L586"/>
          <cell r="N586"/>
          <cell r="O586" t="e">
            <v>#DIV/0!</v>
          </cell>
          <cell r="Q586" t="str">
            <v>Do Not Buy</v>
          </cell>
          <cell r="V586" t="str">
            <v>Not present? Not in the db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V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/>
          <cell r="L591"/>
          <cell r="N591"/>
          <cell r="O591" t="e">
            <v>#DIV/0!</v>
          </cell>
          <cell r="Q591" t="str">
            <v>Do Not Buy</v>
          </cell>
          <cell r="V591" t="str">
            <v>Not present? Not in the db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/>
          <cell r="L596"/>
          <cell r="N596"/>
          <cell r="O596" t="e">
            <v>#DIV/0!</v>
          </cell>
          <cell r="Q596" t="str">
            <v>Do Not Buy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/>
          <cell r="L598"/>
          <cell r="N598"/>
          <cell r="O598" t="e">
            <v>#DIV/0!</v>
          </cell>
          <cell r="Q598" t="str">
            <v>Do Not Buy</v>
          </cell>
          <cell r="V598" t="str">
            <v>Not present? Not in the db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/>
          <cell r="L599"/>
          <cell r="N599"/>
          <cell r="O599" t="e">
            <v>#DIV/0!</v>
          </cell>
          <cell r="Q599" t="str">
            <v>Do Not Buy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/>
          <cell r="L600"/>
          <cell r="N600"/>
          <cell r="O600" t="e">
            <v>#DIV/0!</v>
          </cell>
          <cell r="Q600" t="str">
            <v>Do Not Buy</v>
          </cell>
          <cell r="V600" t="str">
            <v>Not present? Not in the db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L601"/>
          <cell r="N601"/>
          <cell r="O601" t="e">
            <v>#DIV/0!</v>
          </cell>
          <cell r="Q601" t="str">
            <v>Do Not Buy</v>
          </cell>
          <cell r="R601" t="str">
            <v>U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/>
          <cell r="L602"/>
          <cell r="N602"/>
          <cell r="O602" t="e">
            <v>#DIV/0!</v>
          </cell>
          <cell r="Q602" t="str">
            <v>Do Not Buy</v>
          </cell>
          <cell r="V602" t="str">
            <v>Not present? Not in the db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/>
          <cell r="K603">
            <v>6</v>
          </cell>
          <cell r="M603">
            <v>7500</v>
          </cell>
          <cell r="N603"/>
          <cell r="O603">
            <v>8.0000000000000004E-4</v>
          </cell>
          <cell r="T603" t="str">
            <v>NP - local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/>
          <cell r="L604"/>
          <cell r="N604"/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SR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/>
          <cell r="L605"/>
          <cell r="N605"/>
          <cell r="O605" t="e">
            <v>#DIV/0!</v>
          </cell>
          <cell r="P605" t="str">
            <v>Recalcitrant</v>
          </cell>
          <cell r="Q605" t="str">
            <v>Do Not Buy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/>
          <cell r="L606" t="str">
            <v>no PM, JFN, TCN, Ion, PN, SS, Agr, Sp</v>
          </cell>
          <cell r="N606"/>
          <cell r="O606" t="e">
            <v>#DIV/0!</v>
          </cell>
          <cell r="Q606" t="str">
            <v>Do Not Buy</v>
          </cell>
          <cell r="R606" t="str">
            <v>U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/>
          <cell r="L607"/>
          <cell r="N607"/>
          <cell r="O607" t="e">
            <v>#DIV/0!</v>
          </cell>
          <cell r="Q607" t="str">
            <v>Do Not Buy</v>
          </cell>
          <cell r="V607" t="str">
            <v>Not present? Not in the db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/>
          <cell r="L609"/>
          <cell r="N609"/>
          <cell r="O609" t="e">
            <v>#DIV/0!</v>
          </cell>
          <cell r="Q609" t="str">
            <v>Do Not Buy</v>
          </cell>
          <cell r="V609" t="str">
            <v>Not present? Not in the db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/>
          <cell r="L615"/>
          <cell r="N615"/>
          <cell r="O615" t="e">
            <v>#DIV/0!</v>
          </cell>
          <cell r="Q615" t="str">
            <v>Do Not Buy</v>
          </cell>
          <cell r="V615" t="str">
            <v>Not present? Not in the db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/>
          <cell r="L616"/>
          <cell r="N616"/>
          <cell r="O616" t="e">
            <v>#DIV/0!</v>
          </cell>
          <cell r="Q616" t="str">
            <v>Do Not Buy</v>
          </cell>
          <cell r="V616" t="str">
            <v>Not present? Not in the db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L620"/>
          <cell r="N620"/>
          <cell r="O620" t="e">
            <v>#DIV/0!</v>
          </cell>
          <cell r="Q620" t="str">
            <v>Do Not Buy</v>
          </cell>
          <cell r="R620" t="str">
            <v>U</v>
          </cell>
          <cell r="V620" t="str">
            <v>Not present? Not in the db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/>
          <cell r="L622"/>
          <cell r="N622"/>
          <cell r="O622" t="e">
            <v>#DIV/0!</v>
          </cell>
          <cell r="Q622" t="str">
            <v>Do Not Buy</v>
          </cell>
          <cell r="R622" t="str">
            <v>U</v>
          </cell>
          <cell r="S622" t="str">
            <v>UH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/>
          <cell r="K623">
            <v>40</v>
          </cell>
          <cell r="M623">
            <v>20000</v>
          </cell>
          <cell r="N623"/>
          <cell r="O623">
            <v>2E-3</v>
          </cell>
          <cell r="Q623" t="str">
            <v>Do Not Buy?</v>
          </cell>
          <cell r="R623" t="str">
            <v>U</v>
          </cell>
          <cell r="T623" t="str">
            <v>NP - local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L624"/>
          <cell r="N624"/>
          <cell r="O624" t="e">
            <v>#DIV/0!</v>
          </cell>
          <cell r="Q624" t="str">
            <v>Do Not Buy</v>
          </cell>
          <cell r="R624" t="str">
            <v>U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/>
          <cell r="L625"/>
          <cell r="N625"/>
          <cell r="O625" t="e">
            <v>#DIV/0!</v>
          </cell>
          <cell r="Q625" t="str">
            <v>Do Not Buy</v>
          </cell>
          <cell r="V625" t="str">
            <v>Not present? Not in the db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/>
          <cell r="L626"/>
          <cell r="N626"/>
          <cell r="O626" t="e">
            <v>#DIV/0!</v>
          </cell>
          <cell r="Q626" t="str">
            <v>Do Not Buy</v>
          </cell>
          <cell r="V626" t="str">
            <v>Not present? Not in the db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/>
          <cell r="L627"/>
          <cell r="N627"/>
          <cell r="O627" t="e">
            <v>#DIV/0!</v>
          </cell>
          <cell r="Q627" t="str">
            <v>Do Not Buy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/>
          <cell r="L628"/>
          <cell r="N628"/>
          <cell r="O628" t="e">
            <v>#DIV/0!</v>
          </cell>
          <cell r="Q628" t="str">
            <v>Do Not Buy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/>
          <cell r="L631"/>
          <cell r="N631"/>
          <cell r="O631" t="e">
            <v>#DIV/0!</v>
          </cell>
          <cell r="Q631" t="str">
            <v>Do Not Buy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/>
          <cell r="L632"/>
          <cell r="N632"/>
          <cell r="O632" t="e">
            <v>#DIV/0!</v>
          </cell>
          <cell r="Q632" t="str">
            <v>Do Not Buy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/>
          <cell r="L635"/>
          <cell r="N635"/>
          <cell r="O635" t="e">
            <v>#DIV/0!</v>
          </cell>
          <cell r="Q635" t="str">
            <v>Do Not Buy</v>
          </cell>
          <cell r="V635" t="str">
            <v>Not present? Not in the db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/>
          <cell r="L637"/>
          <cell r="N637"/>
          <cell r="O637" t="e">
            <v>#DIV/0!</v>
          </cell>
          <cell r="Q637" t="str">
            <v>Do Not Buy</v>
          </cell>
          <cell r="V637" t="str">
            <v>Not present? Not in the db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/>
          <cell r="L639"/>
          <cell r="N639"/>
          <cell r="O639" t="e">
            <v>#DIV/0!</v>
          </cell>
          <cell r="Q639" t="str">
            <v>Do Not Buy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/>
          <cell r="L640"/>
          <cell r="N640"/>
          <cell r="O640" t="e">
            <v>#DIV/0!</v>
          </cell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/>
          <cell r="L641"/>
          <cell r="N641"/>
          <cell r="O641" t="e">
            <v>#DIV/0!</v>
          </cell>
          <cell r="Q641" t="str">
            <v>Do Not Buy</v>
          </cell>
          <cell r="V641" t="str">
            <v>Not present? Not in the db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/>
          <cell r="L642"/>
          <cell r="N642"/>
          <cell r="O642" t="e">
            <v>#DIV/0!</v>
          </cell>
          <cell r="Q642" t="str">
            <v>Do Not Buy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/>
          <cell r="L643"/>
          <cell r="N643"/>
          <cell r="O643" t="e">
            <v>#DIV/0!</v>
          </cell>
          <cell r="Q643" t="str">
            <v>Do Not Buy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L645"/>
          <cell r="N645"/>
          <cell r="O645" t="e">
            <v>#DIV/0!</v>
          </cell>
          <cell r="Q645" t="str">
            <v>Do Not Buy</v>
          </cell>
          <cell r="R645" t="str">
            <v>U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/>
          <cell r="L646"/>
          <cell r="N646"/>
          <cell r="O646" t="e">
            <v>#DIV/0!</v>
          </cell>
          <cell r="Q646" t="str">
            <v>Do Not Buy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/>
          <cell r="L648"/>
          <cell r="N648"/>
          <cell r="O648" t="e">
            <v>#DIV/0!</v>
          </cell>
          <cell r="Q648" t="str">
            <v>Do Not Buy</v>
          </cell>
          <cell r="V648" t="str">
            <v>Not present? Not in the db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/>
          <cell r="L649"/>
          <cell r="N649"/>
          <cell r="O649" t="e">
            <v>#DIV/0!</v>
          </cell>
          <cell r="Q649" t="str">
            <v>Do Not Buy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/>
          <cell r="L650"/>
          <cell r="N650"/>
          <cell r="O650" t="e">
            <v>#DIV/0!</v>
          </cell>
          <cell r="Q650" t="str">
            <v>Do Not Buy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/>
          <cell r="L652"/>
          <cell r="N652"/>
          <cell r="O652" t="e">
            <v>#DIV/0!</v>
          </cell>
          <cell r="Q652" t="str">
            <v>Do Not Buy</v>
          </cell>
          <cell r="V652" t="str">
            <v>Not present? Not in the db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/>
          <cell r="L655"/>
          <cell r="N655"/>
          <cell r="O655" t="e">
            <v>#DIV/0!</v>
          </cell>
          <cell r="Q655" t="str">
            <v>Do Not Buy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/>
          <cell r="K656">
            <v>75</v>
          </cell>
          <cell r="L656" t="str">
            <v>JFNew</v>
          </cell>
          <cell r="M656">
            <v>280000</v>
          </cell>
          <cell r="N656"/>
          <cell r="O656">
            <v>2.6785714285714287E-4</v>
          </cell>
          <cell r="Q656" t="str">
            <v>Do Not Buy?</v>
          </cell>
          <cell r="T656" t="str">
            <v>NP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/>
          <cell r="L657"/>
          <cell r="N657"/>
          <cell r="O657" t="e">
            <v>#DIV/0!</v>
          </cell>
          <cell r="Q657" t="str">
            <v>Do Not Buy</v>
          </cell>
          <cell r="R657" t="str">
            <v>U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/>
          <cell r="L658"/>
          <cell r="N658"/>
          <cell r="O658" t="e">
            <v>#DIV/0!</v>
          </cell>
          <cell r="Q658" t="str">
            <v>Do Not Buy?</v>
          </cell>
          <cell r="R658" t="str">
            <v>U</v>
          </cell>
          <cell r="T658" t="str">
            <v>NP? Local</v>
          </cell>
          <cell r="V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/>
          <cell r="L659"/>
          <cell r="N659"/>
          <cell r="O659" t="e">
            <v>#DIV/0!</v>
          </cell>
          <cell r="Q659" t="str">
            <v>Do Not Buy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/>
          <cell r="L660"/>
          <cell r="N660"/>
          <cell r="O660" t="e">
            <v>#DIV/0!</v>
          </cell>
          <cell r="Q660" t="str">
            <v>Do Not Buy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/>
          <cell r="K661">
            <v>100</v>
          </cell>
          <cell r="M661">
            <v>180000</v>
          </cell>
          <cell r="N661"/>
          <cell r="O661">
            <v>5.5555555555555556E-4</v>
          </cell>
          <cell r="Q661" t="str">
            <v>Do Not Buy?</v>
          </cell>
          <cell r="R661" t="str">
            <v>U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/>
          <cell r="L662"/>
          <cell r="N662"/>
          <cell r="O662" t="e">
            <v>#DIV/0!</v>
          </cell>
          <cell r="Q662" t="str">
            <v>Do Not Buy</v>
          </cell>
          <cell r="V662" t="str">
            <v>Not present? Not in the db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L663"/>
          <cell r="N663" t="str">
            <v>Recalcitrant?</v>
          </cell>
          <cell r="O663" t="e">
            <v>#DIV/0!</v>
          </cell>
          <cell r="Q663" t="str">
            <v>Do Not Buy</v>
          </cell>
          <cell r="R663" t="str">
            <v>U</v>
          </cell>
          <cell r="T663" t="str">
            <v>NP?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N664" t="str">
            <v>Recalcitrant?</v>
          </cell>
          <cell r="Q664" t="str">
            <v>Do Not Buy</v>
          </cell>
          <cell r="R664" t="str">
            <v>U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/>
          <cell r="L666"/>
          <cell r="N666" t="str">
            <v>Recalcitrant?</v>
          </cell>
          <cell r="O666" t="e">
            <v>#DIV/0!</v>
          </cell>
          <cell r="Q666" t="str">
            <v>Do Not Buy</v>
          </cell>
          <cell r="V666" t="str">
            <v>Not present? Not in the db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/>
          <cell r="L671"/>
          <cell r="N671"/>
          <cell r="O671" t="e">
            <v>#DIV/0!</v>
          </cell>
          <cell r="Q671" t="str">
            <v>Do Not Buy</v>
          </cell>
          <cell r="V671" t="str">
            <v>Not present? Not in the db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150</v>
          </cell>
          <cell r="M672">
            <v>27000</v>
          </cell>
          <cell r="N672"/>
          <cell r="O672">
            <v>5.5555555555555558E-3</v>
          </cell>
          <cell r="Q672" t="str">
            <v>Do Not Buy</v>
          </cell>
          <cell r="R672" t="str">
            <v>U</v>
          </cell>
          <cell r="T672" t="str">
            <v>NP - 200 mi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/>
          <cell r="L675"/>
          <cell r="N675"/>
          <cell r="O675" t="e">
            <v>#DIV/0!</v>
          </cell>
          <cell r="Q675" t="str">
            <v>Do Not Buy</v>
          </cell>
          <cell r="V675" t="str">
            <v>Not present? Not in the db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/>
          <cell r="L676"/>
          <cell r="N676"/>
          <cell r="O676" t="e">
            <v>#DIV/0!</v>
          </cell>
          <cell r="Q676" t="str">
            <v>Do Not Buy</v>
          </cell>
          <cell r="V676" t="str">
            <v>Not in Lake Co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/>
          <cell r="L677"/>
          <cell r="N677"/>
          <cell r="O677" t="e">
            <v>#DIV/0!</v>
          </cell>
          <cell r="Q677" t="str">
            <v>Do Not Buy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/>
          <cell r="L678"/>
          <cell r="N678"/>
          <cell r="O678" t="e">
            <v>#DIV/0!</v>
          </cell>
          <cell r="Q678" t="str">
            <v>Do Not Buy</v>
          </cell>
          <cell r="V678" t="str">
            <v>Not present? Not in the db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/>
          <cell r="L679"/>
          <cell r="N679"/>
          <cell r="O679" t="e">
            <v>#DIV/0!</v>
          </cell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/>
          <cell r="L682"/>
          <cell r="N682"/>
          <cell r="O682" t="e">
            <v>#DIV/0!</v>
          </cell>
          <cell r="Q682" t="str">
            <v>Do Not Buy</v>
          </cell>
          <cell r="V682" t="str">
            <v>Orchid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/>
          <cell r="L683"/>
          <cell r="N683"/>
          <cell r="O683" t="e">
            <v>#DIV/0!</v>
          </cell>
          <cell r="Q683" t="str">
            <v>Do Not Buy</v>
          </cell>
          <cell r="V683" t="str">
            <v>Not present? Not in the db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/>
          <cell r="L684"/>
          <cell r="N684"/>
          <cell r="O684" t="e">
            <v>#DIV/0!</v>
          </cell>
          <cell r="Q684" t="str">
            <v>Do Not Buy</v>
          </cell>
          <cell r="V684" t="str">
            <v>Not present? Not in the db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/>
          <cell r="L685"/>
          <cell r="N685"/>
          <cell r="O685" t="e">
            <v>#DIV/0!</v>
          </cell>
          <cell r="Q685" t="str">
            <v>Do Not Buy</v>
          </cell>
          <cell r="V685" t="str">
            <v>mud flats ROL CUB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/>
          <cell r="L686"/>
          <cell r="N686"/>
          <cell r="O686" t="e">
            <v>#DIV/0!</v>
          </cell>
          <cell r="Q686" t="str">
            <v>Do Not Buy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/>
          <cell r="L687"/>
          <cell r="N687"/>
          <cell r="O687" t="e">
            <v>#DIV/0!</v>
          </cell>
          <cell r="Q687" t="str">
            <v>Do Not Buy</v>
          </cell>
          <cell r="V687" t="str">
            <v>Orchid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/>
          <cell r="L688"/>
          <cell r="N688"/>
          <cell r="O688" t="e">
            <v>#DIV/0!</v>
          </cell>
          <cell r="Q688" t="str">
            <v>Do Not Buy</v>
          </cell>
          <cell r="V688" t="str">
            <v>Orchid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/>
          <cell r="L689"/>
          <cell r="N689"/>
          <cell r="O689" t="e">
            <v>#DIV/0!</v>
          </cell>
          <cell r="Q689" t="str">
            <v>Do Not Buy</v>
          </cell>
          <cell r="V689" t="str">
            <v>Orchid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L690"/>
          <cell r="N690"/>
          <cell r="O690" t="e">
            <v>#DIV/0!</v>
          </cell>
          <cell r="Q690" t="str">
            <v>Do Not Buy</v>
          </cell>
          <cell r="R690" t="str">
            <v>U</v>
          </cell>
          <cell r="V690" t="str">
            <v>Orchid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/>
          <cell r="L691"/>
          <cell r="N691"/>
          <cell r="O691" t="e">
            <v>#DIV/0!</v>
          </cell>
          <cell r="Q691" t="str">
            <v>Do Not Buy</v>
          </cell>
          <cell r="V691" t="str">
            <v>Orchid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/>
          <cell r="L692"/>
          <cell r="N692"/>
          <cell r="O692" t="e">
            <v>#DIV/0!</v>
          </cell>
          <cell r="Q692" t="str">
            <v>Do Not Buy</v>
          </cell>
          <cell r="V692" t="str">
            <v>Orchid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/>
          <cell r="L693"/>
          <cell r="N693"/>
          <cell r="O693" t="e">
            <v>#DIV/0!</v>
          </cell>
          <cell r="Q693" t="str">
            <v>Do Not Buy</v>
          </cell>
          <cell r="V693" t="str">
            <v>Orchid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/>
          <cell r="L694"/>
          <cell r="N694"/>
          <cell r="O694" t="e">
            <v>#DIV/0!</v>
          </cell>
          <cell r="Q694" t="str">
            <v>Do Not Buy</v>
          </cell>
          <cell r="V694" t="str">
            <v>Orchid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/>
          <cell r="L695"/>
          <cell r="N695"/>
          <cell r="O695" t="e">
            <v>#DIV/0!</v>
          </cell>
          <cell r="Q695" t="str">
            <v>Do Not Buy</v>
          </cell>
          <cell r="V695" t="str">
            <v>Orchid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L696"/>
          <cell r="N696"/>
          <cell r="O696" t="e">
            <v>#DIV/0!</v>
          </cell>
          <cell r="Q696" t="str">
            <v>Do Not Buy</v>
          </cell>
          <cell r="R696" t="str">
            <v>U</v>
          </cell>
          <cell r="V696" t="str">
            <v>Orchid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/>
          <cell r="L697"/>
          <cell r="N697"/>
          <cell r="O697" t="e">
            <v>#DIV/0!</v>
          </cell>
          <cell r="Q697" t="str">
            <v>Do Not Buy</v>
          </cell>
          <cell r="V697" t="str">
            <v>Orchid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/>
          <cell r="L699"/>
          <cell r="N699"/>
          <cell r="O699" t="e">
            <v>#DIV/0!</v>
          </cell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/>
          <cell r="L703"/>
          <cell r="N703"/>
          <cell r="O703" t="e">
            <v>#DIV/0!</v>
          </cell>
          <cell r="Q703" t="str">
            <v>Do Not Buy</v>
          </cell>
          <cell r="V703" t="str">
            <v>Not present? Not in the db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/>
          <cell r="L704"/>
          <cell r="N704"/>
          <cell r="O704" t="e">
            <v>#DIV/0!</v>
          </cell>
          <cell r="Q704" t="str">
            <v>Do Not Buy</v>
          </cell>
          <cell r="R704" t="str">
            <v>U</v>
          </cell>
          <cell r="S704" t="str">
            <v>UH</v>
          </cell>
          <cell r="V704" t="str">
            <v>SPR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/>
          <cell r="L707"/>
          <cell r="N707"/>
          <cell r="O707" t="e">
            <v>#DIV/0!</v>
          </cell>
          <cell r="Q707" t="str">
            <v>Do Not Buy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/>
          <cell r="L710"/>
          <cell r="N710"/>
          <cell r="O710" t="e">
            <v>#DIV/0!</v>
          </cell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/>
          <cell r="L711"/>
          <cell r="N711"/>
          <cell r="O711" t="e">
            <v>#DIV/0!</v>
          </cell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/>
          <cell r="K712">
            <v>30</v>
          </cell>
          <cell r="M712">
            <v>4800</v>
          </cell>
          <cell r="N712"/>
          <cell r="O712">
            <v>6.2500000000000003E-3</v>
          </cell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/>
          <cell r="L716"/>
          <cell r="N716"/>
          <cell r="O716" t="e">
            <v>#DIV/0!</v>
          </cell>
          <cell r="Q716" t="str">
            <v>Do Not Buy</v>
          </cell>
          <cell r="V716" t="str">
            <v>Not present? Not in the db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/>
          <cell r="L717"/>
          <cell r="N717"/>
          <cell r="O717" t="e">
            <v>#DIV/0!</v>
          </cell>
          <cell r="Q717" t="str">
            <v>Do Not Buy</v>
          </cell>
          <cell r="V717" t="str">
            <v>Not present? Not in the db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/>
          <cell r="L718" t="str">
            <v>no PM, JFN, TCN, Ion, PN, SS, Agr, Sp</v>
          </cell>
          <cell r="N718"/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U718" t="str">
            <v>SR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L719" t="str">
            <v>no PM, JFN, TCN, Ion, PN, SS, Agr, Sp</v>
          </cell>
          <cell r="N719"/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U719" t="str">
            <v>SR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/>
          <cell r="L721"/>
          <cell r="N721"/>
          <cell r="O721" t="e">
            <v>#DIV/0!</v>
          </cell>
          <cell r="Q721" t="str">
            <v>Do Not Buy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/>
          <cell r="K722">
            <v>50</v>
          </cell>
          <cell r="M722">
            <v>700000</v>
          </cell>
          <cell r="N722"/>
          <cell r="O722">
            <v>7.1428571428571434E-5</v>
          </cell>
          <cell r="Q722" t="str">
            <v>Do Not Buy?</v>
          </cell>
          <cell r="T722" t="str">
            <v>NP - local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/>
          <cell r="K723">
            <v>12</v>
          </cell>
          <cell r="M723">
            <v>2800</v>
          </cell>
          <cell r="N723"/>
          <cell r="O723">
            <v>4.2857142857142859E-3</v>
          </cell>
          <cell r="Q723" t="str">
            <v>Do Not Buy?</v>
          </cell>
          <cell r="R723" t="str">
            <v>U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/>
          <cell r="K724">
            <v>15</v>
          </cell>
          <cell r="M724">
            <v>2400</v>
          </cell>
          <cell r="N724"/>
          <cell r="O724">
            <v>6.2500000000000003E-3</v>
          </cell>
          <cell r="Q724" t="str">
            <v>Do Not Buy</v>
          </cell>
          <cell r="R724" t="str">
            <v>U</v>
          </cell>
          <cell r="T724" t="str">
            <v>NP - local</v>
          </cell>
          <cell r="V724" t="str">
            <v xml:space="preserve">GRS 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/>
          <cell r="L725"/>
          <cell r="N725"/>
          <cell r="O725" t="e">
            <v>#DIV/0!</v>
          </cell>
          <cell r="Q725" t="str">
            <v>Do Not Buy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/>
          <cell r="L726"/>
          <cell r="N726"/>
          <cell r="O726" t="e">
            <v>#DIV/0!</v>
          </cell>
          <cell r="Q726" t="str">
            <v>Do Not Buy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/>
          <cell r="L727"/>
          <cell r="N727"/>
          <cell r="O727" t="e">
            <v>#DIV/0!</v>
          </cell>
          <cell r="Q727" t="str">
            <v>Do Not Buy</v>
          </cell>
          <cell r="V727" t="str">
            <v>Not present? Not in the db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/>
          <cell r="L728"/>
          <cell r="N728"/>
          <cell r="O728" t="e">
            <v>#DIV/0!</v>
          </cell>
          <cell r="Q728" t="str">
            <v>Do Not Buy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/>
          <cell r="K729">
            <v>210</v>
          </cell>
          <cell r="M729">
            <v>20000</v>
          </cell>
          <cell r="N729"/>
          <cell r="O729">
            <v>1.0500000000000001E-2</v>
          </cell>
          <cell r="Q729" t="str">
            <v>Do Not Buy</v>
          </cell>
          <cell r="R729" t="str">
            <v>U</v>
          </cell>
          <cell r="T729" t="str">
            <v>NP-200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/>
          <cell r="L730"/>
          <cell r="N730"/>
          <cell r="O730" t="e">
            <v>#DIV/0!</v>
          </cell>
          <cell r="Q730" t="str">
            <v>Do Not Buy</v>
          </cell>
          <cell r="V730" t="str">
            <v>Not present? Not in the db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/>
          <cell r="L731"/>
          <cell r="N731"/>
          <cell r="O731" t="e">
            <v>#DIV/0!</v>
          </cell>
          <cell r="Q731" t="str">
            <v>Do Not Buy</v>
          </cell>
          <cell r="V731" t="str">
            <v>? Houstonia sp in db (no date)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/>
          <cell r="L732"/>
          <cell r="N732"/>
          <cell r="O732" t="e">
            <v>#DIV/0!</v>
          </cell>
          <cell r="Q732" t="str">
            <v>Do Not Buy</v>
          </cell>
          <cell r="V732" t="str">
            <v>? Houstonia sp in db (no date)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/>
          <cell r="L733"/>
          <cell r="N733"/>
          <cell r="O733" t="e">
            <v>#DIV/0!</v>
          </cell>
          <cell r="Q733" t="str">
            <v>Do Not Buy</v>
          </cell>
          <cell r="V733" t="str">
            <v>Not present? Not in the db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/>
          <cell r="L734"/>
          <cell r="N734"/>
          <cell r="O734" t="e">
            <v>#DIV/0!</v>
          </cell>
          <cell r="Q734" t="str">
            <v>Do Not Buy</v>
          </cell>
          <cell r="V734" t="str">
            <v>Not present? Not in the db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/>
          <cell r="L735"/>
          <cell r="N735"/>
          <cell r="O735" t="e">
            <v>#DIV/0!</v>
          </cell>
          <cell r="Q735" t="str">
            <v>Do Not Buy</v>
          </cell>
          <cell r="V735" t="str">
            <v>Not present? Not in the db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/>
          <cell r="K736">
            <v>60</v>
          </cell>
          <cell r="M736">
            <v>2600</v>
          </cell>
          <cell r="N736"/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V736" t="str">
            <v>Not in db, but in our site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/>
          <cell r="L737"/>
          <cell r="N737"/>
          <cell r="O737" t="e">
            <v>#DIV/0!</v>
          </cell>
          <cell r="Q737" t="str">
            <v>Do Not Buy</v>
          </cell>
          <cell r="V737" t="str">
            <v>Not present? Not in the db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/>
          <cell r="L738"/>
          <cell r="N738"/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U738" t="str">
            <v>SR?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/>
          <cell r="L739"/>
          <cell r="N739"/>
          <cell r="O739" t="e">
            <v>#DIV/0!</v>
          </cell>
          <cell r="Q739" t="str">
            <v>Do Not Buy</v>
          </cell>
          <cell r="U739" t="str">
            <v>SR?</v>
          </cell>
          <cell r="V739" t="str">
            <v>Not present? Not in the db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/>
          <cell r="L740"/>
          <cell r="N740"/>
          <cell r="O740" t="e">
            <v>#DIV/0!</v>
          </cell>
          <cell r="P740" t="str">
            <v>Recalcitrant?</v>
          </cell>
          <cell r="Q740" t="str">
            <v>Do Not Buy?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/>
          <cell r="L741"/>
          <cell r="N741"/>
          <cell r="O741" t="e">
            <v>#DIV/0!</v>
          </cell>
          <cell r="Q741" t="str">
            <v>Do Not Buy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/>
          <cell r="L742"/>
          <cell r="N742"/>
          <cell r="O742" t="e">
            <v>#DIV/0!</v>
          </cell>
          <cell r="Q742" t="str">
            <v>Do Not Buy</v>
          </cell>
          <cell r="V742" t="str">
            <v>Not present? Not in the db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/>
          <cell r="L743"/>
          <cell r="N743"/>
          <cell r="O743" t="e">
            <v>#DIV/0!</v>
          </cell>
          <cell r="Q743" t="str">
            <v>Do Not Buy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/>
          <cell r="L744"/>
          <cell r="N744"/>
          <cell r="O744" t="e">
            <v>#DIV/0!</v>
          </cell>
          <cell r="Q744" t="str">
            <v>Do Not Buy</v>
          </cell>
          <cell r="V744" t="str">
            <v>Not present? Not in the db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/>
          <cell r="L745"/>
          <cell r="N745"/>
          <cell r="O745" t="e">
            <v>#DIV/0!</v>
          </cell>
          <cell r="Q745" t="str">
            <v>Do Not Buy</v>
          </cell>
          <cell r="V745" t="str">
            <v>Not present? Not in the db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L746"/>
          <cell r="N746"/>
          <cell r="O746" t="e">
            <v>#DIV/0!</v>
          </cell>
          <cell r="Q746" t="str">
            <v>Do Not Buy</v>
          </cell>
          <cell r="R746" t="str">
            <v>U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/>
          <cell r="L747"/>
          <cell r="N747"/>
          <cell r="O747" t="e">
            <v>#DIV/0!</v>
          </cell>
          <cell r="Q747" t="str">
            <v>Do Not Buy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/>
          <cell r="L748"/>
          <cell r="N748"/>
          <cell r="O748" t="e">
            <v>#DIV/0!</v>
          </cell>
          <cell r="Q748" t="str">
            <v>Do Not Buy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/>
          <cell r="L749"/>
          <cell r="N749"/>
          <cell r="O749" t="e">
            <v>#DIV/0!</v>
          </cell>
          <cell r="Q749" t="str">
            <v>Do Not Buy?</v>
          </cell>
          <cell r="R749" t="str">
            <v>U</v>
          </cell>
          <cell r="V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/>
          <cell r="L751"/>
          <cell r="N751"/>
          <cell r="O751" t="e">
            <v>#DIV/0!</v>
          </cell>
          <cell r="Q751" t="str">
            <v>Do Not Buy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/>
          <cell r="L752"/>
          <cell r="N752"/>
          <cell r="O752" t="e">
            <v>#DIV/0!</v>
          </cell>
          <cell r="Q752" t="str">
            <v>Do Not Buy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/>
          <cell r="L753"/>
          <cell r="N753"/>
          <cell r="O753" t="e">
            <v>#DIV/0!</v>
          </cell>
          <cell r="Q753" t="str">
            <v>Do Not Buy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/>
          <cell r="L754"/>
          <cell r="N754"/>
          <cell r="O754" t="e">
            <v>#DIV/0!</v>
          </cell>
          <cell r="Q754" t="str">
            <v>Do Not Buy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/>
          <cell r="L755"/>
          <cell r="M755">
            <v>80000</v>
          </cell>
          <cell r="N755"/>
          <cell r="O755">
            <v>0</v>
          </cell>
          <cell r="Q755" t="str">
            <v>Do Not Buy</v>
          </cell>
          <cell r="R755" t="str">
            <v>U</v>
          </cell>
          <cell r="T755" t="str">
            <v>NP?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/>
          <cell r="L757" t="str">
            <v>no PM, JFN, TCN, Ion, PN, SS, Agr, Sp</v>
          </cell>
          <cell r="N757"/>
          <cell r="O757" t="e">
            <v>#DIV/0!</v>
          </cell>
          <cell r="Q757" t="str">
            <v>Do Not Buy?</v>
          </cell>
          <cell r="R757" t="str">
            <v>U</v>
          </cell>
          <cell r="T757" t="str">
            <v>NP?</v>
          </cell>
          <cell r="V757" t="str">
            <v>Can grow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/>
          <cell r="L759"/>
          <cell r="N759"/>
          <cell r="O759" t="e">
            <v>#DIV/0!</v>
          </cell>
          <cell r="P759" t="str">
            <v>Recalcitrant</v>
          </cell>
          <cell r="Q759" t="str">
            <v>Do Not Buy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/>
          <cell r="L760"/>
          <cell r="N760"/>
          <cell r="O760" t="e">
            <v>#DIV/0!</v>
          </cell>
          <cell r="Q760" t="str">
            <v>Do Not Buy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/>
          <cell r="L761"/>
          <cell r="N761"/>
          <cell r="O761" t="e">
            <v>#DIV/0!</v>
          </cell>
          <cell r="Q761" t="str">
            <v>Do Not Buy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/>
          <cell r="K762">
            <v>12</v>
          </cell>
          <cell r="L762"/>
          <cell r="M762">
            <v>1000</v>
          </cell>
          <cell r="N762"/>
          <cell r="O762">
            <v>1.2E-2</v>
          </cell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/>
          <cell r="L763"/>
          <cell r="N763"/>
          <cell r="O763" t="e">
            <v>#DIV/0!</v>
          </cell>
          <cell r="Q763" t="str">
            <v>Do Not Buy</v>
          </cell>
          <cell r="V763" t="str">
            <v>Not present? Not in the db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/>
          <cell r="L764"/>
          <cell r="N764"/>
          <cell r="O764" t="e">
            <v>#DIV/0!</v>
          </cell>
          <cell r="Q764" t="str">
            <v>Do Not Buy</v>
          </cell>
          <cell r="V764" t="str">
            <v>Not present? Not in the db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/>
          <cell r="L765"/>
          <cell r="N765"/>
          <cell r="O765" t="e">
            <v>#DIV/0!</v>
          </cell>
          <cell r="Q765" t="str">
            <v>Do Not Buy</v>
          </cell>
          <cell r="V765" t="str">
            <v>Not present? Not in the db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/>
          <cell r="K766">
            <v>150</v>
          </cell>
          <cell r="M766">
            <v>11000</v>
          </cell>
          <cell r="N766"/>
          <cell r="O766">
            <v>1.3636363636363636E-2</v>
          </cell>
          <cell r="Q766" t="str">
            <v>Do Not Buy</v>
          </cell>
          <cell r="T766" t="str">
            <v>NP?</v>
          </cell>
          <cell r="U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/>
          <cell r="K767">
            <v>70</v>
          </cell>
          <cell r="L767"/>
          <cell r="M767">
            <v>1200</v>
          </cell>
          <cell r="N767"/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U767" t="str">
            <v>SR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L768"/>
          <cell r="N768"/>
          <cell r="O768" t="e">
            <v>#DIV/0!</v>
          </cell>
          <cell r="Q768" t="str">
            <v>Do Not Buy?</v>
          </cell>
          <cell r="R768" t="str">
            <v>U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/>
          <cell r="L770"/>
          <cell r="N770"/>
          <cell r="O770" t="e">
            <v>#DIV/0!</v>
          </cell>
          <cell r="Q770" t="str">
            <v>Do Not Buy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L771"/>
          <cell r="N771"/>
          <cell r="O771" t="e">
            <v>#DIV/0!</v>
          </cell>
          <cell r="Q771" t="str">
            <v>Do Not Buy</v>
          </cell>
          <cell r="R771" t="str">
            <v>U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/>
          <cell r="L772"/>
          <cell r="N772"/>
          <cell r="O772" t="e">
            <v>#DIV/0!</v>
          </cell>
          <cell r="Q772" t="str">
            <v>Do Not Buy</v>
          </cell>
          <cell r="V772" t="str">
            <v>Not present? Not in the db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/>
          <cell r="L773"/>
          <cell r="N773"/>
          <cell r="O773" t="e">
            <v>#DIV/0!</v>
          </cell>
          <cell r="Q773" t="str">
            <v>Do Not Buy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/>
          <cell r="L774"/>
          <cell r="N774"/>
          <cell r="O774" t="e">
            <v>#DIV/0!</v>
          </cell>
          <cell r="Q774" t="str">
            <v>Do Not Buy</v>
          </cell>
          <cell r="V774" t="str">
            <v>Not present? Not in the db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/>
          <cell r="L775"/>
          <cell r="N775"/>
          <cell r="O775" t="e">
            <v>#DIV/0!</v>
          </cell>
          <cell r="Q775" t="str">
            <v>Do Not Buy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/>
          <cell r="L776"/>
          <cell r="N776"/>
          <cell r="O776" t="e">
            <v>#DIV/0!</v>
          </cell>
          <cell r="Q776" t="str">
            <v>Do Not Buy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/>
          <cell r="L777"/>
          <cell r="N777"/>
          <cell r="O777" t="e">
            <v>#DIV/0!</v>
          </cell>
          <cell r="Q777" t="str">
            <v>Do Not Buy</v>
          </cell>
          <cell r="V777" t="str">
            <v>Not present? Not in the db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/>
          <cell r="L778"/>
          <cell r="N778"/>
          <cell r="O778" t="e">
            <v>#DIV/0!</v>
          </cell>
          <cell r="Q778" t="str">
            <v>Do Not Buy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/>
          <cell r="L779"/>
          <cell r="N779"/>
          <cell r="O779" t="e">
            <v>#DIV/0!</v>
          </cell>
          <cell r="Q779" t="str">
            <v>Do Not Buy</v>
          </cell>
          <cell r="V779" t="str">
            <v>Not present? Not in the db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/>
          <cell r="L782"/>
          <cell r="N782"/>
          <cell r="O782" t="e">
            <v>#DIV/0!</v>
          </cell>
          <cell r="Q782" t="str">
            <v>Do Not Buy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/>
          <cell r="L783"/>
          <cell r="N783"/>
          <cell r="O783" t="e">
            <v>#DIV/0!</v>
          </cell>
          <cell r="Q783" t="str">
            <v>Do Not Buy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/>
          <cell r="L784"/>
          <cell r="N784"/>
          <cell r="O784" t="e">
            <v>#DIV/0!</v>
          </cell>
          <cell r="Q784" t="str">
            <v>Do Not Buy</v>
          </cell>
          <cell r="V784" t="str">
            <v>Not present? Not in the db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/>
          <cell r="L785"/>
          <cell r="N785"/>
          <cell r="O785" t="e">
            <v>#DIV/0!</v>
          </cell>
          <cell r="Q785" t="str">
            <v>Do Not Buy</v>
          </cell>
          <cell r="V785" t="str">
            <v>Not present? Not in the db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/>
          <cell r="L786"/>
          <cell r="N786"/>
          <cell r="O786" t="e">
            <v>#DIV/0!</v>
          </cell>
          <cell r="Q786" t="str">
            <v>Do Not Buy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/>
          <cell r="L787"/>
          <cell r="N787"/>
          <cell r="O787" t="e">
            <v>#DIV/0!</v>
          </cell>
          <cell r="Q787" t="str">
            <v>Do Not Buy</v>
          </cell>
          <cell r="V787" t="str">
            <v>Not present? Not in the db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/>
          <cell r="L788"/>
          <cell r="N788"/>
          <cell r="O788" t="e">
            <v>#DIV/0!</v>
          </cell>
          <cell r="Q788" t="str">
            <v>Do Not Buy</v>
          </cell>
          <cell r="V788" t="str">
            <v>Not present? Not in the db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/>
          <cell r="L791"/>
          <cell r="N791"/>
          <cell r="O791" t="e">
            <v>#DIV/0!</v>
          </cell>
          <cell r="Q791" t="str">
            <v>Do Not Buy</v>
          </cell>
          <cell r="V791" t="str">
            <v>Not present? Not in the db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L793"/>
          <cell r="N793"/>
          <cell r="O793" t="e">
            <v>#DIV/0!</v>
          </cell>
          <cell r="Q793" t="str">
            <v>Do Not Buy</v>
          </cell>
          <cell r="R793" t="str">
            <v>U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/>
          <cell r="L794"/>
          <cell r="N794"/>
          <cell r="O794" t="e">
            <v>#DIV/0!</v>
          </cell>
          <cell r="Q794" t="str">
            <v>Do Not Buy</v>
          </cell>
          <cell r="V794" t="str">
            <v>Not present? Not in the db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V795" t="str">
            <v>weedy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/>
          <cell r="L796"/>
          <cell r="N796"/>
          <cell r="O796" t="e">
            <v>#DIV/0!</v>
          </cell>
          <cell r="Q796" t="str">
            <v>Do Not Buy?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/>
          <cell r="L798" t="str">
            <v>no PM, JFN, TCN, Ion, PN, SS, Agr, Sp</v>
          </cell>
          <cell r="M798">
            <v>40000</v>
          </cell>
          <cell r="N798"/>
          <cell r="O798">
            <v>0</v>
          </cell>
          <cell r="Q798" t="str">
            <v>Do Not Buy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/>
          <cell r="L799"/>
          <cell r="N799"/>
          <cell r="O799" t="e">
            <v>#DIV/0!</v>
          </cell>
          <cell r="Q799" t="str">
            <v>Do Not Buy</v>
          </cell>
          <cell r="V799" t="str">
            <v>Not present? Not in the db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/>
          <cell r="K800">
            <v>10</v>
          </cell>
          <cell r="M800">
            <v>32000</v>
          </cell>
          <cell r="N800"/>
          <cell r="O800">
            <v>3.1250000000000001E-4</v>
          </cell>
          <cell r="Q800" t="str">
            <v>Do Not Buy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/>
          <cell r="L804"/>
          <cell r="N804"/>
          <cell r="O804" t="e">
            <v>#DIV/0!</v>
          </cell>
          <cell r="Q804" t="str">
            <v>Do Not Buy</v>
          </cell>
          <cell r="V804" t="str">
            <v>Not present? Not in the db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/>
          <cell r="L805"/>
          <cell r="N805"/>
          <cell r="O805" t="e">
            <v>#DIV/0!</v>
          </cell>
          <cell r="Q805" t="str">
            <v>Do Not Buy</v>
          </cell>
          <cell r="V805" t="str">
            <v>Not present? Not in the db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L807"/>
          <cell r="N807"/>
          <cell r="O807" t="e">
            <v>#DIV/0!</v>
          </cell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/>
          <cell r="L808"/>
          <cell r="N808"/>
          <cell r="O808" t="e">
            <v>#DIV/0!</v>
          </cell>
          <cell r="Q808" t="str">
            <v>Do Not Buy</v>
          </cell>
          <cell r="V808" t="str">
            <v>Not present? Not in the db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L809" t="str">
            <v>no PM, JFN, TCN, Ion, PN, SS, Agr, Sp</v>
          </cell>
          <cell r="N809"/>
          <cell r="O809" t="e">
            <v>#DIV/0!</v>
          </cell>
          <cell r="Q809" t="str">
            <v>Do Not Buy</v>
          </cell>
          <cell r="R809" t="str">
            <v>U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/>
          <cell r="L810"/>
          <cell r="N810"/>
          <cell r="O810" t="e">
            <v>#DIV/0!</v>
          </cell>
          <cell r="Q810" t="str">
            <v>Do Not Buy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/>
          <cell r="L811"/>
          <cell r="N811"/>
          <cell r="O811" t="e">
            <v>#DIV/0!</v>
          </cell>
          <cell r="Q811" t="str">
            <v>Do Not Buy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/>
          <cell r="L812"/>
          <cell r="N812"/>
          <cell r="O812" t="e">
            <v>#DIV/0!</v>
          </cell>
          <cell r="Q812" t="str">
            <v>Do Not Buy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/>
          <cell r="L813"/>
          <cell r="N813"/>
          <cell r="O813" t="e">
            <v>#DIV/0!</v>
          </cell>
          <cell r="Q813" t="str">
            <v>Do Not Buy</v>
          </cell>
          <cell r="V813" t="str">
            <v>Not present? Not in the db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/>
          <cell r="L814"/>
          <cell r="N814"/>
          <cell r="O814" t="e">
            <v>#DIV/0!</v>
          </cell>
          <cell r="Q814" t="str">
            <v>Do Not Buy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/>
          <cell r="L815"/>
          <cell r="N815"/>
          <cell r="O815" t="e">
            <v>#DIV/0!</v>
          </cell>
          <cell r="Q815" t="str">
            <v>Do Not Buy</v>
          </cell>
          <cell r="V815" t="str">
            <v>Not present? Not in the db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/>
          <cell r="L816"/>
          <cell r="N816"/>
          <cell r="O816" t="e">
            <v>#DIV/0!</v>
          </cell>
          <cell r="Q816" t="str">
            <v>Do Not Buy</v>
          </cell>
          <cell r="V816" t="str">
            <v>Not present? Not in the db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/>
          <cell r="L817"/>
          <cell r="N817"/>
          <cell r="O817" t="e">
            <v>#DIV/0!</v>
          </cell>
          <cell r="Q817" t="str">
            <v>Do Not Buy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/>
          <cell r="L818"/>
          <cell r="N818"/>
          <cell r="O818" t="e">
            <v>#DIV/0!</v>
          </cell>
          <cell r="Q818" t="str">
            <v>Do Not Buy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/>
          <cell r="L819"/>
          <cell r="N819"/>
          <cell r="O819" t="e">
            <v>#DIV/0!</v>
          </cell>
          <cell r="Q819" t="str">
            <v>Do Not Buy</v>
          </cell>
          <cell r="V819" t="str">
            <v>Not present? Not in the db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/>
          <cell r="L820"/>
          <cell r="N820"/>
          <cell r="O820" t="e">
            <v>#DIV/0!</v>
          </cell>
          <cell r="Q820" t="str">
            <v>Do Not Buy</v>
          </cell>
          <cell r="V820" t="str">
            <v>Not present? Not in the db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/>
          <cell r="L823"/>
          <cell r="N823"/>
          <cell r="O823" t="e">
            <v>#DIV/0!</v>
          </cell>
          <cell r="Q823" t="str">
            <v>Do Not Buy</v>
          </cell>
          <cell r="V823" t="str">
            <v>Not present? Not in the db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/>
          <cell r="L827"/>
          <cell r="N827"/>
          <cell r="O827" t="e">
            <v>#DIV/0!</v>
          </cell>
          <cell r="Q827" t="str">
            <v>Do Not Buy</v>
          </cell>
          <cell r="V827" t="str">
            <v>Not present? Not in the db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/>
          <cell r="L828"/>
          <cell r="N828"/>
          <cell r="O828" t="e">
            <v>#DIV/0!</v>
          </cell>
          <cell r="Q828" t="str">
            <v>Do Not Buy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/>
          <cell r="L829"/>
          <cell r="N829"/>
          <cell r="O829" t="e">
            <v>#DIV/0!</v>
          </cell>
          <cell r="Q829" t="str">
            <v>Do Not Buy</v>
          </cell>
          <cell r="V829" t="str">
            <v>Not present? Not in the db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/>
          <cell r="L833"/>
          <cell r="N833"/>
          <cell r="O833" t="e">
            <v>#DIV/0!</v>
          </cell>
          <cell r="Q833" t="str">
            <v>Do Not Buy</v>
          </cell>
          <cell r="V833" t="str">
            <v>Not present? Not in the db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/>
          <cell r="L834"/>
          <cell r="N834"/>
          <cell r="O834" t="e">
            <v>#DIV/0!</v>
          </cell>
          <cell r="Q834" t="str">
            <v>Do Not Buy</v>
          </cell>
          <cell r="V834" t="str">
            <v>Not present? Not in the db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/>
          <cell r="L835"/>
          <cell r="N835"/>
          <cell r="O835" t="e">
            <v>#DIV/0!</v>
          </cell>
          <cell r="Q835" t="str">
            <v>Do Not Buy</v>
          </cell>
          <cell r="V835" t="str">
            <v>Not present? Not in the db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L836"/>
          <cell r="N836"/>
          <cell r="O836" t="e">
            <v>#DIV/0!</v>
          </cell>
          <cell r="Q836" t="str">
            <v>Do Not Buy</v>
          </cell>
          <cell r="R836" t="str">
            <v>U</v>
          </cell>
          <cell r="T836" t="str">
            <v>NP?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/>
          <cell r="K838">
            <v>30</v>
          </cell>
          <cell r="M838">
            <v>16000</v>
          </cell>
          <cell r="N838"/>
          <cell r="O838">
            <v>1.8749999999999999E-3</v>
          </cell>
          <cell r="Q838" t="str">
            <v>Do Not Buy?</v>
          </cell>
          <cell r="T838" t="str">
            <v>NP - local</v>
          </cell>
          <cell r="V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/>
          <cell r="L839"/>
          <cell r="N839"/>
          <cell r="O839" t="e">
            <v>#DIV/0!</v>
          </cell>
          <cell r="Q839" t="str">
            <v>Do Not Buy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/>
          <cell r="K840">
            <v>15</v>
          </cell>
          <cell r="M840">
            <v>11000</v>
          </cell>
          <cell r="N840"/>
          <cell r="O840">
            <v>1.3636363636363637E-3</v>
          </cell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/>
          <cell r="K841">
            <v>30</v>
          </cell>
          <cell r="M841">
            <v>10800</v>
          </cell>
          <cell r="N841"/>
          <cell r="O841">
            <v>2.7777777777777779E-3</v>
          </cell>
          <cell r="Q841" t="str">
            <v>Do Not Buy</v>
          </cell>
          <cell r="V841" t="str">
            <v>Not present? Not in the db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/>
          <cell r="K842">
            <v>12</v>
          </cell>
          <cell r="M842">
            <v>11000</v>
          </cell>
          <cell r="N842"/>
          <cell r="O842">
            <v>1.090909090909091E-3</v>
          </cell>
          <cell r="Q842" t="str">
            <v>Do Not Buy?</v>
          </cell>
          <cell r="T842" t="str">
            <v>NP - local</v>
          </cell>
          <cell r="V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/>
          <cell r="K843">
            <v>170</v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3.4000000000000002E-2</v>
          </cell>
          <cell r="Q843" t="str">
            <v>Do Not Buy?</v>
          </cell>
          <cell r="R843" t="str">
            <v>U</v>
          </cell>
          <cell r="T843" t="str">
            <v>NP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/>
          <cell r="L844"/>
          <cell r="N844"/>
          <cell r="O844" t="e">
            <v>#DIV/0!</v>
          </cell>
          <cell r="Q844" t="str">
            <v>Do Not Buy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/>
          <cell r="L845"/>
          <cell r="N845"/>
          <cell r="O845" t="e">
            <v>#DIV/0!</v>
          </cell>
          <cell r="Q845" t="str">
            <v>Do Not Buy</v>
          </cell>
          <cell r="V845" t="str">
            <v>Not present? Not in the db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/>
          <cell r="L846"/>
          <cell r="N846"/>
          <cell r="O846" t="e">
            <v>#DIV/0!</v>
          </cell>
          <cell r="Q846" t="str">
            <v>Do Not Buy</v>
          </cell>
          <cell r="V846" t="str">
            <v>Not in Lake Co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/>
          <cell r="L847"/>
          <cell r="N847"/>
          <cell r="O847" t="e">
            <v>#DIV/0!</v>
          </cell>
          <cell r="Q847" t="str">
            <v>Do Not Buy</v>
          </cell>
          <cell r="V847" t="str">
            <v>Not present? Not in the db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/>
          <cell r="L848"/>
          <cell r="N848"/>
          <cell r="O848" t="e">
            <v>#DIV/0!</v>
          </cell>
          <cell r="Q848" t="str">
            <v>Do Not Buy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/>
          <cell r="L849"/>
          <cell r="N849"/>
          <cell r="O849" t="e">
            <v>#DIV/0!</v>
          </cell>
          <cell r="Q849" t="str">
            <v>Do Not Buy</v>
          </cell>
          <cell r="V849" t="str">
            <v>Not present? Not in the db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/>
          <cell r="L850"/>
          <cell r="N850"/>
          <cell r="O850" t="e">
            <v>#DIV/0!</v>
          </cell>
          <cell r="Q850" t="str">
            <v>Do Not Buy</v>
          </cell>
          <cell r="V850" t="str">
            <v>Not present? Not in the db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/>
          <cell r="L851"/>
          <cell r="N851"/>
          <cell r="O851" t="e">
            <v>#DIV/0!</v>
          </cell>
          <cell r="Q851" t="str">
            <v>Do Not Buy</v>
          </cell>
          <cell r="V851" t="str">
            <v>Not present? Not in the db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/>
          <cell r="L852"/>
          <cell r="N852"/>
          <cell r="O852" t="e">
            <v>#DIV/0!</v>
          </cell>
          <cell r="Q852" t="str">
            <v>Do Not Buy</v>
          </cell>
          <cell r="V852" t="str">
            <v>Not present? Not in the db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/>
          <cell r="L853"/>
          <cell r="N853"/>
          <cell r="O853" t="e">
            <v>#DIV/0!</v>
          </cell>
          <cell r="Q853" t="str">
            <v>Do Not Buy</v>
          </cell>
          <cell r="V853" t="str">
            <v>Not present? Not in the db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/>
          <cell r="L854"/>
          <cell r="N854"/>
          <cell r="O854" t="e">
            <v>#DIV/0!</v>
          </cell>
          <cell r="Q854" t="str">
            <v>Do Not Buy</v>
          </cell>
          <cell r="V854" t="str">
            <v>Orchid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/>
          <cell r="L855"/>
          <cell r="N855"/>
          <cell r="O855" t="e">
            <v>#DIV/0!</v>
          </cell>
          <cell r="Q855" t="str">
            <v>Do Not Buy</v>
          </cell>
          <cell r="V855" t="str">
            <v>Orchid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/>
          <cell r="L856"/>
          <cell r="N856"/>
          <cell r="O856" t="e">
            <v>#DIV/0!</v>
          </cell>
          <cell r="Q856" t="str">
            <v>Do Not Buy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/>
          <cell r="L857"/>
          <cell r="N857"/>
          <cell r="O857" t="e">
            <v>#DIV/0!</v>
          </cell>
          <cell r="Q857" t="str">
            <v>Do Not Buy</v>
          </cell>
          <cell r="V857" t="str">
            <v>Not present? Not in the db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/>
          <cell r="L858" t="str">
            <v>no PM, JFN, TCN, Ion, PN, SS, Agr, Sp</v>
          </cell>
          <cell r="N858"/>
          <cell r="O858" t="e">
            <v>#DIV/0!</v>
          </cell>
          <cell r="R858" t="str">
            <v>U</v>
          </cell>
          <cell r="U858" t="str">
            <v>SR?</v>
          </cell>
          <cell r="V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/>
          <cell r="L859"/>
          <cell r="N859"/>
          <cell r="O859" t="e">
            <v>#DIV/0!</v>
          </cell>
          <cell r="Q859" t="str">
            <v>Do Not Buy</v>
          </cell>
          <cell r="V859" t="str">
            <v>Not present? Not in the db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/>
          <cell r="L860"/>
          <cell r="N860"/>
          <cell r="O860" t="e">
            <v>#DIV/0!</v>
          </cell>
          <cell r="Q860" t="str">
            <v>Do Not Buy</v>
          </cell>
          <cell r="R860" t="str">
            <v>U</v>
          </cell>
          <cell r="U860" t="str">
            <v>SR?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/>
          <cell r="L861" t="str">
            <v>no PM, JFN, TCN, Ion, PN, SS, Agr, Sp</v>
          </cell>
          <cell r="N861"/>
          <cell r="O861" t="e">
            <v>#DIV/0!</v>
          </cell>
          <cell r="Q861" t="str">
            <v>Do Not Buy</v>
          </cell>
          <cell r="R861" t="str">
            <v>U</v>
          </cell>
          <cell r="T861" t="str">
            <v>NP?</v>
          </cell>
          <cell r="V861" t="str">
            <v>wild pops available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Q863" t="str">
            <v>Do Not Buy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/>
          <cell r="L864" t="str">
            <v>no PM, JFN, TCN, Ion, PN, SS, Agr, Sp</v>
          </cell>
          <cell r="N864"/>
          <cell r="O864" t="e">
            <v>#DIV/0!</v>
          </cell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/>
          <cell r="K866">
            <v>150</v>
          </cell>
          <cell r="M866">
            <v>900000</v>
          </cell>
          <cell r="N866"/>
          <cell r="O866" t="e">
            <v>#REF!</v>
          </cell>
          <cell r="Q866" t="str">
            <v>Do Not Buy</v>
          </cell>
          <cell r="T866" t="str">
            <v>NP?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/>
          <cell r="L867"/>
          <cell r="N867"/>
          <cell r="O867" t="e">
            <v>#DIV/0!</v>
          </cell>
          <cell r="Q867" t="str">
            <v>Do Not Buy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/>
          <cell r="L868"/>
          <cell r="N868"/>
          <cell r="O868" t="e">
            <v>#DIV/0!</v>
          </cell>
          <cell r="Q868" t="str">
            <v>Do Not Buy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L869"/>
          <cell r="N869"/>
          <cell r="O869" t="e">
            <v>#DIV/0!</v>
          </cell>
          <cell r="Q869" t="str">
            <v>Do Not Buy</v>
          </cell>
          <cell r="R869" t="str">
            <v>U</v>
          </cell>
          <cell r="V869" t="str">
            <v>wild pop available. Exception: Majestic, grown from our stock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/>
          <cell r="L870"/>
          <cell r="N870"/>
          <cell r="O870" t="e">
            <v>#DIV/0!</v>
          </cell>
          <cell r="T870" t="str">
            <v>NP</v>
          </cell>
          <cell r="V870" t="str">
            <v>Often vegetative.  Planted often.  Nursery bed: no seed yet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/>
          <cell r="L871"/>
          <cell r="N871"/>
          <cell r="O871" t="e">
            <v>#DIV/0!</v>
          </cell>
          <cell r="Q871" t="str">
            <v>Do Not Buy?</v>
          </cell>
          <cell r="V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/>
          <cell r="L872"/>
          <cell r="N872"/>
          <cell r="O872" t="e">
            <v>#DIV/0!</v>
          </cell>
          <cell r="Q872" t="str">
            <v>Do Not Buy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/>
          <cell r="L873"/>
          <cell r="N873"/>
          <cell r="O873" t="e">
            <v>#DIV/0!</v>
          </cell>
          <cell r="Q873" t="str">
            <v>Do Not Buy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/>
          <cell r="L874"/>
          <cell r="N874"/>
          <cell r="O874" t="e">
            <v>#DIV/0!</v>
          </cell>
          <cell r="Q874" t="str">
            <v>Do Not Buy</v>
          </cell>
          <cell r="V874" t="str">
            <v>Not present? Not in the db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/>
          <cell r="K875">
            <v>15</v>
          </cell>
          <cell r="L875"/>
          <cell r="M875">
            <v>1100</v>
          </cell>
          <cell r="N875"/>
          <cell r="O875">
            <v>1.3636363636363636E-2</v>
          </cell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/>
          <cell r="F876"/>
          <cell r="G876">
            <v>10</v>
          </cell>
          <cell r="I876"/>
          <cell r="J876"/>
          <cell r="L876"/>
          <cell r="N876"/>
          <cell r="O876" t="e">
            <v>#DIV/0!</v>
          </cell>
          <cell r="Q876" t="str">
            <v>Do Not Buy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/>
          <cell r="K877">
            <v>87.5</v>
          </cell>
          <cell r="L877" t="str">
            <v>TCN</v>
          </cell>
          <cell r="N877"/>
          <cell r="O877" t="e">
            <v>#DIV/0!</v>
          </cell>
          <cell r="Q877" t="str">
            <v>Do Not Buy</v>
          </cell>
          <cell r="R877" t="str">
            <v>U</v>
          </cell>
          <cell r="T877" t="str">
            <v>NP</v>
          </cell>
          <cell r="V877" t="str">
            <v>OLD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/>
          <cell r="L878"/>
          <cell r="N878"/>
          <cell r="O878" t="e">
            <v>#DIV/0!</v>
          </cell>
          <cell r="Q878" t="str">
            <v>Do Not Buy</v>
          </cell>
          <cell r="V878" t="str">
            <v>Not present? Not in the db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/>
          <cell r="L879"/>
          <cell r="N879"/>
          <cell r="O879" t="e">
            <v>#DIV/0!</v>
          </cell>
          <cell r="Q879" t="str">
            <v>Do Not Buy</v>
          </cell>
          <cell r="V879" t="str">
            <v>Not present? Not in the db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/>
          <cell r="L880"/>
          <cell r="N880"/>
          <cell r="O880" t="e">
            <v>#DIV/0!</v>
          </cell>
          <cell r="Q880" t="str">
            <v>Do Not Buy</v>
          </cell>
          <cell r="V880" t="str">
            <v>Not present? Not in the db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/>
          <cell r="L881"/>
          <cell r="N881"/>
          <cell r="O881" t="e">
            <v>#DIV/0!</v>
          </cell>
          <cell r="Q881" t="str">
            <v>Do Not Buy</v>
          </cell>
          <cell r="V881" t="str">
            <v>Not present? Not in the db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/>
          <cell r="L882"/>
          <cell r="N882"/>
          <cell r="O882" t="e">
            <v>#DIV/0!</v>
          </cell>
          <cell r="Q882" t="str">
            <v>Do Not Buy</v>
          </cell>
          <cell r="V882" t="str">
            <v>Not present? Not in the db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/>
          <cell r="L883"/>
          <cell r="N883"/>
          <cell r="O883" t="e">
            <v>#DIV/0!</v>
          </cell>
          <cell r="Q883" t="str">
            <v>Do Not Buy</v>
          </cell>
          <cell r="V883" t="str">
            <v>Not present? Not in the db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/>
          <cell r="L884"/>
          <cell r="N884"/>
          <cell r="O884" t="e">
            <v>#DIV/0!</v>
          </cell>
          <cell r="Q884" t="str">
            <v>Do Not Buy</v>
          </cell>
          <cell r="V884" t="str">
            <v>Not present? Not in the db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/>
          <cell r="L886"/>
          <cell r="N886"/>
          <cell r="O886" t="e">
            <v>#DIV/0!</v>
          </cell>
          <cell r="Q886" t="str">
            <v>Do Not Buy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/>
          <cell r="L888" t="str">
            <v>no PM, JFN, TCN, Ion, PN, SS, Agr, Sp</v>
          </cell>
          <cell r="N888"/>
          <cell r="O888" t="e">
            <v>#DIV/0!</v>
          </cell>
          <cell r="Q888" t="str">
            <v>Do Not Buy</v>
          </cell>
          <cell r="R888" t="str">
            <v>U</v>
          </cell>
          <cell r="T888" t="str">
            <v>NP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/>
          <cell r="L889" t="str">
            <v>no PM, JFN, TCN, Ion, PN, SS, Agr, Sp</v>
          </cell>
          <cell r="N889"/>
          <cell r="O889" t="e">
            <v>#DIV/0!</v>
          </cell>
          <cell r="Q889" t="str">
            <v>Do Not Buy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/>
          <cell r="L890" t="str">
            <v>no PM, JFN, TCN, Ion, PN, SS, Agr, Sp</v>
          </cell>
          <cell r="N890"/>
          <cell r="O890" t="e">
            <v>#DIV/0!</v>
          </cell>
          <cell r="Q890" t="str">
            <v>Do Not Buy?</v>
          </cell>
          <cell r="R890" t="str">
            <v>U</v>
          </cell>
          <cell r="T890" t="str">
            <v xml:space="preserve">NP 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Q891" t="str">
            <v>?</v>
          </cell>
          <cell r="T891" t="str">
            <v xml:space="preserve">NP </v>
          </cell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/>
          <cell r="L892"/>
          <cell r="N892"/>
          <cell r="O892" t="e">
            <v>#DIV/0!</v>
          </cell>
          <cell r="Q892" t="str">
            <v>Do Not Buy</v>
          </cell>
          <cell r="V892" t="str">
            <v>Not present? Not in the db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/>
          <cell r="L893"/>
          <cell r="N893"/>
          <cell r="O893" t="e">
            <v>#DIV/0!</v>
          </cell>
          <cell r="Q893" t="str">
            <v>Do Not Buy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/>
          <cell r="K894">
            <v>90</v>
          </cell>
          <cell r="L894" t="str">
            <v>PM Jan 2012 price; N/A Jan 2013</v>
          </cell>
          <cell r="M894">
            <v>90000</v>
          </cell>
          <cell r="N894"/>
          <cell r="O894">
            <v>1E-3</v>
          </cell>
          <cell r="Q894" t="str">
            <v>Do Not Buy</v>
          </cell>
          <cell r="R894" t="str">
            <v>U</v>
          </cell>
          <cell r="T894" t="str">
            <v>NP?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/>
          <cell r="L895"/>
          <cell r="N895"/>
          <cell r="O895" t="e">
            <v>#DIV/0!</v>
          </cell>
          <cell r="Q895" t="str">
            <v>Do Not Buy</v>
          </cell>
          <cell r="R895" t="str">
            <v>U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/>
          <cell r="L896"/>
          <cell r="N896"/>
          <cell r="O896" t="e">
            <v>#DIV/0!</v>
          </cell>
          <cell r="Q896" t="str">
            <v>Do Not Buy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/>
          <cell r="L897"/>
          <cell r="N897"/>
          <cell r="O897" t="e">
            <v>#DIV/0!</v>
          </cell>
          <cell r="Q897" t="str">
            <v>Do Not Buy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/>
          <cell r="L898"/>
          <cell r="N898"/>
          <cell r="O898" t="e">
            <v>#DIV/0!</v>
          </cell>
          <cell r="Q898" t="str">
            <v>Do Not Buy</v>
          </cell>
          <cell r="V898" t="str">
            <v>Not present? Not in the db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/>
          <cell r="L899"/>
          <cell r="N899"/>
          <cell r="O899" t="e">
            <v>#DIV/0!</v>
          </cell>
          <cell r="Q899" t="str">
            <v>Do Not Buy</v>
          </cell>
          <cell r="V899" t="str">
            <v>Not present? Not in the db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Q900" t="str">
            <v>Do Not Buy?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/>
          <cell r="L901"/>
          <cell r="N901"/>
          <cell r="O901" t="e">
            <v>#DIV/0!</v>
          </cell>
          <cell r="P901" t="str">
            <v>Recalcitrant</v>
          </cell>
          <cell r="Q901" t="str">
            <v>Do Not Buy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/>
          <cell r="L902"/>
          <cell r="N902"/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/>
          <cell r="L903"/>
          <cell r="N903"/>
          <cell r="O903" t="e">
            <v>#DIV/0!</v>
          </cell>
          <cell r="Q903" t="str">
            <v>Do Not Buy</v>
          </cell>
          <cell r="V903" t="str">
            <v>Not present? Not in the db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/>
          <cell r="L904"/>
          <cell r="N904"/>
          <cell r="O904" t="e">
            <v>#DIV/0!</v>
          </cell>
          <cell r="Q904" t="str">
            <v>Do Not Buy</v>
          </cell>
          <cell r="V904" t="str">
            <v>Not present? Not in the db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/>
          <cell r="L907"/>
          <cell r="N907"/>
          <cell r="O907" t="e">
            <v>#DIV/0!</v>
          </cell>
          <cell r="Q907" t="str">
            <v>Do Not Buy</v>
          </cell>
          <cell r="V907" t="str">
            <v>Fern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/>
          <cell r="L908"/>
          <cell r="N908"/>
          <cell r="O908" t="e">
            <v>#DIV/0!</v>
          </cell>
          <cell r="Q908" t="str">
            <v>Do Not Buy</v>
          </cell>
          <cell r="V908" t="str">
            <v>Not present? Not in the db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/>
          <cell r="L909"/>
          <cell r="N909"/>
          <cell r="O909" t="e">
            <v>#DIV/0!</v>
          </cell>
          <cell r="Q909" t="str">
            <v>Do Not Buy</v>
          </cell>
          <cell r="V909" t="str">
            <v>Not present? Not in the db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/>
          <cell r="L910"/>
          <cell r="N910"/>
          <cell r="O910" t="e">
            <v>#DIV/0!</v>
          </cell>
          <cell r="Q910" t="str">
            <v>Do Not Buy</v>
          </cell>
          <cell r="V910" t="str">
            <v>Not present? Not in the db</v>
          </cell>
        </row>
        <row r="911">
          <cell r="A911" t="str">
            <v>Melanthium virginicum</v>
          </cell>
          <cell r="Q911" t="str">
            <v xml:space="preserve">Do Not Buy </v>
          </cell>
          <cell r="V911" t="str">
            <v>Not in Lake Co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/>
          <cell r="L912"/>
          <cell r="N912"/>
          <cell r="O912" t="e">
            <v>#DIV/0!</v>
          </cell>
          <cell r="Q912" t="str">
            <v>Do Not Buy</v>
          </cell>
          <cell r="V912" t="str">
            <v>Not present? Not in the db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/>
          <cell r="L913"/>
          <cell r="N913"/>
          <cell r="O913" t="e">
            <v>#DIV/0!</v>
          </cell>
          <cell r="Q913" t="str">
            <v>Do Not Buy</v>
          </cell>
          <cell r="V913" t="str">
            <v>Not present? Not in the db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/>
          <cell r="L914"/>
          <cell r="N914"/>
          <cell r="O914" t="e">
            <v>#DIV/0!</v>
          </cell>
          <cell r="Q914" t="str">
            <v>Do Not Buy?</v>
          </cell>
          <cell r="R914" t="str">
            <v>U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L916"/>
          <cell r="N916"/>
          <cell r="O916" t="e">
            <v>#DIV/0!</v>
          </cell>
          <cell r="Q916" t="str">
            <v>Do Not Buy</v>
          </cell>
          <cell r="R916" t="str">
            <v>U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/>
          <cell r="L917"/>
          <cell r="N917"/>
          <cell r="O917" t="e">
            <v>#DIV/0!</v>
          </cell>
          <cell r="P917" t="str">
            <v>Recalcitrant</v>
          </cell>
          <cell r="Q917" t="str">
            <v>Do Not Buy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/>
          <cell r="L918"/>
          <cell r="N918"/>
          <cell r="O918" t="e">
            <v>#DIV/0!</v>
          </cell>
          <cell r="Q918" t="str">
            <v>Do Not Buy</v>
          </cell>
          <cell r="V918" t="str">
            <v>Not present? Not in the db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/>
          <cell r="L919"/>
          <cell r="N919"/>
          <cell r="O919" t="e">
            <v>#DIV/0!</v>
          </cell>
          <cell r="Q919" t="str">
            <v>Do Not Buy</v>
          </cell>
          <cell r="V919" t="str">
            <v>Not present? Not in the db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/>
          <cell r="L920"/>
          <cell r="N920"/>
          <cell r="O920" t="e">
            <v>#DIV/0!</v>
          </cell>
          <cell r="V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/>
          <cell r="L921"/>
          <cell r="N921"/>
          <cell r="O921" t="e">
            <v>#DIV/0!</v>
          </cell>
          <cell r="Q921" t="str">
            <v>Do Not Buy</v>
          </cell>
          <cell r="V921" t="str">
            <v>Not present? Not in the db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/>
          <cell r="L923"/>
          <cell r="N923"/>
          <cell r="O923" t="e">
            <v>#DIV/0!</v>
          </cell>
          <cell r="P923" t="str">
            <v>Recalcitrant</v>
          </cell>
          <cell r="Q923" t="str">
            <v>Do Not Buy</v>
          </cell>
          <cell r="V923" t="str">
            <v>Not present in Lake Co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L924"/>
          <cell r="N924"/>
          <cell r="O924" t="e">
            <v>#DIV/0!</v>
          </cell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SR?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/>
          <cell r="L926"/>
          <cell r="N926"/>
          <cell r="O926" t="e">
            <v>#DIV/0!</v>
          </cell>
          <cell r="Q926" t="str">
            <v>Do Not Buy</v>
          </cell>
          <cell r="V926" t="str">
            <v>Not present? Not in the db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/>
          <cell r="L927"/>
          <cell r="N927"/>
          <cell r="O927" t="e">
            <v>#DIV/0!</v>
          </cell>
          <cell r="Q927" t="str">
            <v>Do Not Buy</v>
          </cell>
          <cell r="V927" t="str">
            <v>Not present? Not in the db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/>
          <cell r="L928"/>
          <cell r="N928"/>
          <cell r="O928" t="e">
            <v>#DIV/0!</v>
          </cell>
          <cell r="Q928" t="str">
            <v>Do Not Buy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/>
          <cell r="L929"/>
          <cell r="N929"/>
          <cell r="O929" t="e">
            <v>#DIV/0!</v>
          </cell>
          <cell r="Q929" t="str">
            <v>Do Not Buy?</v>
          </cell>
          <cell r="R929" t="str">
            <v>U</v>
          </cell>
          <cell r="V929" t="str">
            <v>extirpated from Lake ?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/>
          <cell r="L930"/>
          <cell r="N930"/>
          <cell r="O930" t="e">
            <v>#DIV/0!</v>
          </cell>
          <cell r="Q930" t="str">
            <v>Do Not Buy</v>
          </cell>
          <cell r="V930" t="str">
            <v>Not present? Not in the db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/>
          <cell r="L932"/>
          <cell r="N932"/>
          <cell r="O932" t="e">
            <v>#DIV/0!</v>
          </cell>
          <cell r="Q932" t="str">
            <v>Do Not Buy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/>
          <cell r="L933"/>
          <cell r="M933">
            <v>175000</v>
          </cell>
          <cell r="N933"/>
          <cell r="O933">
            <v>0</v>
          </cell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/>
          <cell r="L935"/>
          <cell r="N935"/>
          <cell r="O935" t="e">
            <v>#DIV/0!</v>
          </cell>
          <cell r="Q935" t="str">
            <v>Do Not Buy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/>
          <cell r="L936"/>
          <cell r="M936">
            <v>175000</v>
          </cell>
          <cell r="N936"/>
          <cell r="O936">
            <v>0</v>
          </cell>
          <cell r="Q936" t="str">
            <v>Do Not Buy</v>
          </cell>
          <cell r="R936" t="str">
            <v>U</v>
          </cell>
          <cell r="V936" t="str">
            <v>wild pop available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/>
          <cell r="L937"/>
          <cell r="N937"/>
          <cell r="O937" t="e">
            <v>#DIV/0!</v>
          </cell>
          <cell r="Q937" t="str">
            <v>Do Not Buy</v>
          </cell>
          <cell r="R937" t="str">
            <v>U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/>
          <cell r="L938"/>
          <cell r="N938"/>
          <cell r="O938" t="e">
            <v>#DIV/0!</v>
          </cell>
          <cell r="Q938" t="str">
            <v>Do Not Buy</v>
          </cell>
          <cell r="R938" t="str">
            <v>U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/>
          <cell r="L939"/>
          <cell r="N939"/>
          <cell r="O939" t="e">
            <v>#DIV/0!</v>
          </cell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/>
          <cell r="L940"/>
          <cell r="N940"/>
          <cell r="O940" t="e">
            <v>#DIV/0!</v>
          </cell>
          <cell r="V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/>
          <cell r="L941"/>
          <cell r="N941"/>
          <cell r="O941" t="e">
            <v>#DIV/0!</v>
          </cell>
          <cell r="V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/>
          <cell r="L942"/>
          <cell r="N942"/>
          <cell r="O942" t="e">
            <v>#DIV/0!</v>
          </cell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/>
          <cell r="L943"/>
          <cell r="N943"/>
          <cell r="O943" t="e">
            <v>#DIV/0!</v>
          </cell>
          <cell r="V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/>
          <cell r="L944"/>
          <cell r="N944"/>
          <cell r="O944" t="e">
            <v>#DIV/0!</v>
          </cell>
          <cell r="Q944" t="str">
            <v>Do Not Buy</v>
          </cell>
          <cell r="R944" t="str">
            <v>U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/>
          <cell r="L945"/>
          <cell r="N945"/>
          <cell r="O945" t="e">
            <v>#DIV/0!</v>
          </cell>
          <cell r="Q945" t="str">
            <v>Do Not Buy</v>
          </cell>
          <cell r="V945" t="str">
            <v>Not present? Not in the db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/>
          <cell r="L946"/>
          <cell r="N946"/>
          <cell r="O946" t="e">
            <v>#DIV/0!</v>
          </cell>
          <cell r="Q946" t="str">
            <v>Do Not Buy</v>
          </cell>
          <cell r="V946" t="str">
            <v>Not present? Not in the db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/>
          <cell r="L947"/>
          <cell r="N947"/>
          <cell r="O947" t="e">
            <v>#DIV/0!</v>
          </cell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/>
          <cell r="L948"/>
          <cell r="N948"/>
          <cell r="O948" t="e">
            <v>#DIV/0!</v>
          </cell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/>
          <cell r="L949"/>
          <cell r="N949"/>
          <cell r="O949" t="e">
            <v>#DIV/0!</v>
          </cell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/>
          <cell r="L950"/>
          <cell r="N950"/>
          <cell r="O950" t="e">
            <v>#DIV/0!</v>
          </cell>
          <cell r="Q950" t="str">
            <v>Do Not Buy</v>
          </cell>
          <cell r="V950" t="str">
            <v>Not present? Not in the db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/>
          <cell r="L952"/>
          <cell r="N952"/>
          <cell r="O952" t="e">
            <v>#DIV/0!</v>
          </cell>
          <cell r="Q952" t="str">
            <v>Do Not Buy</v>
          </cell>
          <cell r="S952" t="str">
            <v>UH</v>
          </cell>
          <cell r="V952" t="str">
            <v>sandy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/>
          <cell r="L953"/>
          <cell r="N953"/>
          <cell r="O953" t="e">
            <v>#DIV/0!</v>
          </cell>
          <cell r="Q953" t="str">
            <v>Do Not Buy</v>
          </cell>
          <cell r="V953" t="str">
            <v>Not present? Not in the db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L955"/>
          <cell r="N955"/>
          <cell r="O955" t="e">
            <v>#DIV/0!</v>
          </cell>
          <cell r="Q955" t="str">
            <v>Do Not Buy</v>
          </cell>
          <cell r="R955" t="str">
            <v>U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/>
          <cell r="L956"/>
          <cell r="N956"/>
          <cell r="O956" t="e">
            <v>#DIV/0!</v>
          </cell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/>
          <cell r="L957"/>
          <cell r="N957"/>
          <cell r="O957" t="e">
            <v>#DIV/0!</v>
          </cell>
          <cell r="Q957" t="str">
            <v>Do Not Buy</v>
          </cell>
          <cell r="V957" t="str">
            <v>Not present? Not in the db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/>
          <cell r="L958"/>
          <cell r="N958"/>
          <cell r="O958" t="e">
            <v>#DIV/0!</v>
          </cell>
          <cell r="Q958" t="str">
            <v>Do Not Buy</v>
          </cell>
          <cell r="V958" t="str">
            <v>Not present? Not in the db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/>
          <cell r="L959" t="str">
            <v>no PM, JFN, TCN, Ion, PN, SS, Agr, Sp</v>
          </cell>
          <cell r="N959"/>
          <cell r="O959" t="e">
            <v>#DIV/0!</v>
          </cell>
          <cell r="Q959" t="str">
            <v>Do Not Buy</v>
          </cell>
          <cell r="V959" t="str">
            <v>Fern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/>
          <cell r="L960"/>
          <cell r="N960"/>
          <cell r="O960" t="e">
            <v>#DIV/0!</v>
          </cell>
          <cell r="Q960" t="str">
            <v>Do Not Buy</v>
          </cell>
          <cell r="V960" t="str">
            <v>Not present? Not in the db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/>
          <cell r="L961"/>
          <cell r="N961"/>
          <cell r="O961" t="e">
            <v>#DIV/0!</v>
          </cell>
          <cell r="Q961" t="str">
            <v>Do Not Buy</v>
          </cell>
          <cell r="V961" t="str">
            <v>Not present? Not in the db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/>
          <cell r="L962"/>
          <cell r="N962"/>
          <cell r="O962" t="e">
            <v>#DIV/0!</v>
          </cell>
          <cell r="Q962" t="str">
            <v>Do Not Buy</v>
          </cell>
          <cell r="R962" t="str">
            <v>U</v>
          </cell>
          <cell r="S962" t="str">
            <v>UH</v>
          </cell>
          <cell r="V962" t="str">
            <v>wild pop available: IDNR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/>
          <cell r="L963"/>
          <cell r="N963"/>
          <cell r="O963" t="e">
            <v>#DIV/0!</v>
          </cell>
          <cell r="Q963" t="str">
            <v>Do Not Buy</v>
          </cell>
          <cell r="V963" t="str">
            <v>Not present? Not in the db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/>
          <cell r="L964"/>
          <cell r="N964"/>
          <cell r="O964" t="e">
            <v>#DIV/0!</v>
          </cell>
          <cell r="Q964" t="str">
            <v>Do Not Buy</v>
          </cell>
          <cell r="V964" t="str">
            <v>Not present? Not in the db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/>
          <cell r="L965"/>
          <cell r="N965"/>
          <cell r="O965" t="e">
            <v>#DIV/0!</v>
          </cell>
          <cell r="Q965" t="str">
            <v>Do Not Buy</v>
          </cell>
          <cell r="V965" t="str">
            <v>Not present? Not in the db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L966"/>
          <cell r="N966"/>
          <cell r="O966" t="e">
            <v>#DIV/0!</v>
          </cell>
          <cell r="Q966" t="str">
            <v>Do Not Buy</v>
          </cell>
          <cell r="R966" t="str">
            <v>U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/>
          <cell r="L967"/>
          <cell r="N967"/>
          <cell r="O967" t="e">
            <v>#DIV/0!</v>
          </cell>
          <cell r="Q967" t="str">
            <v>Do Not Buy</v>
          </cell>
          <cell r="V967" t="str">
            <v>Not present? Not in the db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L968" t="str">
            <v>no PM, JFN, TCN, Ion, PN, SS, Agr, Sp</v>
          </cell>
          <cell r="N968"/>
          <cell r="O968" t="e">
            <v>#DIV/0!</v>
          </cell>
          <cell r="Q968" t="str">
            <v>Do Not Buy</v>
          </cell>
          <cell r="R968" t="str">
            <v>U</v>
          </cell>
          <cell r="S968" t="str">
            <v>UH</v>
          </cell>
          <cell r="V968" t="str">
            <v>wild pop available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/>
          <cell r="L971"/>
          <cell r="N971"/>
          <cell r="O971" t="e">
            <v>#DIV/0!</v>
          </cell>
          <cell r="Q971" t="str">
            <v>Do Not Buy</v>
          </cell>
          <cell r="V971" t="str">
            <v>Fern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/>
          <cell r="L972" t="str">
            <v>no PM, JFN, TCN, Ion, PN, SS, Agr, Sp</v>
          </cell>
          <cell r="N972"/>
          <cell r="O972" t="e">
            <v>#DIV/0!</v>
          </cell>
          <cell r="Q972" t="str">
            <v>Do Not Buy</v>
          </cell>
          <cell r="R972" t="str">
            <v>U</v>
          </cell>
          <cell r="V972" t="str">
            <v>Fern. Good wild pop available (spores)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/>
          <cell r="L973"/>
          <cell r="N973"/>
          <cell r="O973" t="e">
            <v>#DIV/0!</v>
          </cell>
          <cell r="Q973" t="str">
            <v>Do Not Buy</v>
          </cell>
          <cell r="V973" t="str">
            <v>Fern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/>
          <cell r="L974"/>
          <cell r="N974"/>
          <cell r="O974" t="e">
            <v>#DIV/0!</v>
          </cell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/>
          <cell r="K977">
            <v>240</v>
          </cell>
          <cell r="M977">
            <v>2500</v>
          </cell>
          <cell r="N977"/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V977" t="str">
            <v>wild pop available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/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T978" t="str">
            <v>NP</v>
          </cell>
          <cell r="V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L979" t="str">
            <v>no PM, JFN, TCN, Ion, PN, SS, Agr, Sp</v>
          </cell>
          <cell r="N979"/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V979" t="str">
            <v>wild pop available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/>
          <cell r="L980"/>
          <cell r="N980"/>
          <cell r="O980" t="e">
            <v>#DIV/0!</v>
          </cell>
          <cell r="P980" t="str">
            <v>Recalcitrant</v>
          </cell>
          <cell r="Q980" t="str">
            <v>Do Not Buy</v>
          </cell>
          <cell r="V980" t="str">
            <v>Not present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/>
          <cell r="L981"/>
          <cell r="N981"/>
          <cell r="O981" t="e">
            <v>#DIV/0!</v>
          </cell>
          <cell r="Q981" t="str">
            <v>Do Not Buy</v>
          </cell>
          <cell r="V981" t="str">
            <v>Not present? Not in the db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/>
          <cell r="L982"/>
          <cell r="N982"/>
          <cell r="O982" t="e">
            <v>#DIV/0!</v>
          </cell>
          <cell r="Q982" t="str">
            <v>Do Not Buy</v>
          </cell>
          <cell r="V982" t="str">
            <v>Not present? Not in the db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/>
          <cell r="L984"/>
          <cell r="N984"/>
          <cell r="O984" t="e">
            <v>#DIV/0!</v>
          </cell>
          <cell r="Q984" t="str">
            <v>Do Not Buy</v>
          </cell>
          <cell r="V984" t="str">
            <v>Not present? Not in the db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/>
          <cell r="L985"/>
          <cell r="N985"/>
          <cell r="O985" t="e">
            <v>#DIV/0!</v>
          </cell>
          <cell r="Q985" t="str">
            <v>Do Not Buy</v>
          </cell>
          <cell r="V985" t="str">
            <v>Not present? Not in the db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/>
          <cell r="L986"/>
          <cell r="N986"/>
          <cell r="O986" t="e">
            <v>#DIV/0!</v>
          </cell>
          <cell r="Q986" t="str">
            <v>Do Not Buy</v>
          </cell>
          <cell r="V986" t="str">
            <v>Not present? Not in the db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/>
          <cell r="L987"/>
          <cell r="N987"/>
          <cell r="O987" t="e">
            <v>#DIV/0!</v>
          </cell>
          <cell r="Q987" t="str">
            <v>Do Not Buy</v>
          </cell>
          <cell r="V987" t="str">
            <v>Not present? Not in the db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/>
          <cell r="L989"/>
          <cell r="N989"/>
          <cell r="O989" t="e">
            <v>#DIV/0!</v>
          </cell>
          <cell r="Q989" t="str">
            <v>Do Not Buy</v>
          </cell>
          <cell r="V989" t="str">
            <v>Not present? Not in the db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/>
          <cell r="L990"/>
          <cell r="N990"/>
          <cell r="O990" t="e">
            <v>#DIV/0!</v>
          </cell>
          <cell r="Q990" t="str">
            <v>Do Not Buy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/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Q992" t="str">
            <v>Do Not Buy</v>
          </cell>
          <cell r="R992" t="str">
            <v>U</v>
          </cell>
          <cell r="T992" t="str">
            <v>NP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/>
          <cell r="K993">
            <v>170</v>
          </cell>
          <cell r="L993" t="str">
            <v>Agrecol</v>
          </cell>
          <cell r="M993">
            <v>9100</v>
          </cell>
          <cell r="N993"/>
          <cell r="O993">
            <v>1.8681318681318681E-2</v>
          </cell>
          <cell r="Q993" t="str">
            <v>Do Not Buy</v>
          </cell>
          <cell r="R993" t="str">
            <v>U</v>
          </cell>
          <cell r="T993" t="str">
            <v>NP?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/>
          <cell r="L994"/>
          <cell r="N994"/>
          <cell r="O994" t="e">
            <v>#DIV/0!</v>
          </cell>
          <cell r="Q994" t="str">
            <v>Do Not Buy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/>
          <cell r="L995"/>
          <cell r="N995"/>
          <cell r="O995" t="e">
            <v>#DIV/0!</v>
          </cell>
          <cell r="Q995" t="str">
            <v>Do Not Buy</v>
          </cell>
          <cell r="V995" t="str">
            <v>Not present? Not in the db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/>
          <cell r="L996"/>
          <cell r="N996"/>
          <cell r="O996" t="e">
            <v>#DIV/0!</v>
          </cell>
          <cell r="Q996" t="str">
            <v>Do Not Buy</v>
          </cell>
          <cell r="V996" t="str">
            <v>Not present? Not in the db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/>
          <cell r="L997"/>
          <cell r="N997"/>
          <cell r="O997" t="e">
            <v>#DIV/0!</v>
          </cell>
          <cell r="Q997" t="str">
            <v>Do Not Buy</v>
          </cell>
          <cell r="V997" t="str">
            <v>Not present? Not in the db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/>
          <cell r="L998" t="str">
            <v>no PM, JFN, TCN, Ion, PN, SS, Agr, Sp</v>
          </cell>
          <cell r="N998"/>
          <cell r="O998" t="e">
            <v>#DIV/0!</v>
          </cell>
          <cell r="Q998" t="str">
            <v>Do Not Buy?</v>
          </cell>
          <cell r="R998" t="str">
            <v>U</v>
          </cell>
          <cell r="T998" t="str">
            <v>NP?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Buy?</v>
          </cell>
          <cell r="R999" t="str">
            <v>U</v>
          </cell>
          <cell r="T999" t="str">
            <v>NP?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/>
          <cell r="L1000"/>
          <cell r="N1000"/>
          <cell r="O1000" t="e">
            <v>#DIV/0!</v>
          </cell>
          <cell r="Q1000" t="str">
            <v>Do Not Buy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/>
          <cell r="L1001"/>
          <cell r="N1001"/>
          <cell r="O1001" t="e">
            <v>#DIV/0!</v>
          </cell>
          <cell r="Q1001" t="str">
            <v>Do Not Buy</v>
          </cell>
          <cell r="V1001" t="str">
            <v>Not present? Not in the db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/>
          <cell r="L1002"/>
          <cell r="N1002"/>
          <cell r="O1002" t="e">
            <v>#DIV/0!</v>
          </cell>
          <cell r="Q1002" t="str">
            <v>Do Not Buy</v>
          </cell>
          <cell r="V1002" t="str">
            <v>Not present? Not in the db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/>
          <cell r="L1003"/>
          <cell r="N1003"/>
          <cell r="O1003" t="e">
            <v>#DIV/0!</v>
          </cell>
          <cell r="Q1003" t="str">
            <v>Do Not Buy</v>
          </cell>
          <cell r="V1003" t="str">
            <v>Not present? Not in the db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/>
          <cell r="L1004"/>
          <cell r="N1004"/>
          <cell r="O1004" t="e">
            <v>#DIV/0!</v>
          </cell>
          <cell r="Q1004" t="str">
            <v>Do Not Buy</v>
          </cell>
          <cell r="V1004" t="str">
            <v>Not present? Not in the db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/>
          <cell r="L1005"/>
          <cell r="N1005"/>
          <cell r="O1005" t="e">
            <v>#DIV/0!</v>
          </cell>
          <cell r="Q1005" t="str">
            <v>Do Not Buy</v>
          </cell>
          <cell r="V1005" t="str">
            <v>Not present? Not in the db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/>
          <cell r="L1006"/>
          <cell r="N1006"/>
          <cell r="O1006" t="e">
            <v>#DIV/0!</v>
          </cell>
          <cell r="Q1006" t="str">
            <v>Do Not Buy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/>
          <cell r="L1007"/>
          <cell r="N1007"/>
          <cell r="O1007" t="e">
            <v>#DIV/0!</v>
          </cell>
          <cell r="Q1007" t="str">
            <v>Do Not Buy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/>
          <cell r="L1008"/>
          <cell r="N1008"/>
          <cell r="O1008" t="e">
            <v>#DIV/0!</v>
          </cell>
          <cell r="Q1008" t="str">
            <v>Do Not Buy</v>
          </cell>
          <cell r="V1008" t="str">
            <v>Not present? Not in the db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/>
          <cell r="L1010"/>
          <cell r="N1010"/>
          <cell r="O1010" t="e">
            <v>#DIV/0!</v>
          </cell>
          <cell r="Q1010" t="str">
            <v>Do Not Buy</v>
          </cell>
          <cell r="V1010" t="str">
            <v>Not present? Not in the db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/>
          <cell r="K1012">
            <v>240</v>
          </cell>
          <cell r="M1012">
            <v>300000</v>
          </cell>
          <cell r="N1012"/>
          <cell r="O1012">
            <v>8.0000000000000004E-4</v>
          </cell>
          <cell r="Q1012" t="str">
            <v>Do Not Buy</v>
          </cell>
          <cell r="R1012" t="str">
            <v>U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/>
          <cell r="L1013"/>
          <cell r="N1013"/>
          <cell r="O1013" t="e">
            <v>#DIV/0!</v>
          </cell>
          <cell r="Q1013" t="str">
            <v>Do Not Buy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/>
          <cell r="L1014"/>
          <cell r="N1014"/>
          <cell r="O1014" t="e">
            <v>#DIV/0!</v>
          </cell>
          <cell r="Q1014" t="str">
            <v>Do Not Buy</v>
          </cell>
          <cell r="V1014" t="str">
            <v>Not present? Not in the db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/>
          <cell r="K1015">
            <v>15</v>
          </cell>
          <cell r="M1015">
            <v>7000</v>
          </cell>
          <cell r="N1015"/>
          <cell r="O1015">
            <v>2.142857142857143E-3</v>
          </cell>
          <cell r="Q1015" t="str">
            <v>Do Not Buy?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Q1018" t="str">
            <v>Do Not Buy</v>
          </cell>
          <cell r="V1018" t="str">
            <v>Not in Lake Co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/>
          <cell r="K1020">
            <v>60</v>
          </cell>
          <cell r="M1020">
            <v>33000</v>
          </cell>
          <cell r="N1020"/>
          <cell r="O1020">
            <v>1.8181818181818182E-3</v>
          </cell>
          <cell r="R1020" t="str">
            <v>U</v>
          </cell>
          <cell r="T1020" t="str">
            <v>NP?</v>
          </cell>
          <cell r="V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/>
          <cell r="K1021">
            <v>8</v>
          </cell>
          <cell r="M1021">
            <v>44000</v>
          </cell>
          <cell r="N1021"/>
          <cell r="O1021">
            <v>1.8181818181818181E-4</v>
          </cell>
          <cell r="R1021" t="str">
            <v>U</v>
          </cell>
          <cell r="V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/>
          <cell r="L1022"/>
          <cell r="N1022"/>
          <cell r="O1022" t="e">
            <v>#DIV/0!</v>
          </cell>
          <cell r="Q1022" t="str">
            <v>Do Not Buy</v>
          </cell>
          <cell r="V1022" t="str">
            <v>Not present? Not in the db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/>
          <cell r="L1023"/>
          <cell r="N1023"/>
          <cell r="O1023" t="e">
            <v>#DIV/0!</v>
          </cell>
          <cell r="Q1023" t="str">
            <v>Do Not Buy</v>
          </cell>
          <cell r="V1023" t="str">
            <v>Not present? Not in the db….but planted ?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/>
          <cell r="K1024">
            <v>8</v>
          </cell>
          <cell r="M1024">
            <v>90000</v>
          </cell>
          <cell r="N1024"/>
          <cell r="O1024">
            <v>8.8888888888888893E-5</v>
          </cell>
          <cell r="Q1024" t="str">
            <v>Do Not Buy?</v>
          </cell>
          <cell r="R1024" t="str">
            <v>U</v>
          </cell>
          <cell r="T1024" t="str">
            <v>NP - local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/>
          <cell r="L1026"/>
          <cell r="N1026"/>
          <cell r="O1026" t="e">
            <v>#DIV/0!</v>
          </cell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/>
          <cell r="L1027"/>
          <cell r="N1027"/>
          <cell r="O1027" t="e">
            <v>#DIV/0!</v>
          </cell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/>
          <cell r="L1029"/>
          <cell r="N1029"/>
          <cell r="O1029" t="e">
            <v>#DIV/0!</v>
          </cell>
          <cell r="Q1029" t="str">
            <v>Do Not Buy</v>
          </cell>
          <cell r="V1029" t="str">
            <v>Not present? Not in the db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/>
          <cell r="L1030"/>
          <cell r="N1030"/>
          <cell r="O1030" t="e">
            <v>#DIV/0!</v>
          </cell>
          <cell r="Q1030" t="str">
            <v>Do Not Buy</v>
          </cell>
          <cell r="V1030" t="str">
            <v>Not present? Not in the db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/>
          <cell r="K1031">
            <v>4</v>
          </cell>
          <cell r="M1031">
            <v>19000</v>
          </cell>
          <cell r="N1031"/>
          <cell r="O1031">
            <v>2.105263157894737E-4</v>
          </cell>
          <cell r="Q1031" t="str">
            <v>Do Not Buy?</v>
          </cell>
          <cell r="R1031" t="str">
            <v>U</v>
          </cell>
          <cell r="T1031" t="str">
            <v>NP - local</v>
          </cell>
          <cell r="V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/>
          <cell r="L1032"/>
          <cell r="N1032"/>
          <cell r="O1032" t="e">
            <v>#DIV/0!</v>
          </cell>
          <cell r="Q1032" t="str">
            <v>Do Not Buy</v>
          </cell>
          <cell r="R1032" t="str">
            <v>U</v>
          </cell>
          <cell r="V1032" t="str">
            <v>Not present? Not in the db.   Approach TNC if desirable.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/>
          <cell r="K1033">
            <v>3</v>
          </cell>
          <cell r="M1033">
            <v>15000</v>
          </cell>
          <cell r="N1033"/>
          <cell r="O1033">
            <v>2.0000000000000001E-4</v>
          </cell>
          <cell r="Q1033" t="str">
            <v>Do Not Buy?</v>
          </cell>
          <cell r="R1033" t="str">
            <v>U</v>
          </cell>
          <cell r="T1033" t="str">
            <v>NP - local</v>
          </cell>
          <cell r="V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/>
          <cell r="L1034"/>
          <cell r="N1034"/>
          <cell r="O1034" t="e">
            <v>#DIV/0!</v>
          </cell>
          <cell r="Q1034" t="str">
            <v>Do Not Buy</v>
          </cell>
          <cell r="V1034" t="str">
            <v>Not present? Not in the db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/>
          <cell r="K1035">
            <v>210</v>
          </cell>
          <cell r="M1035">
            <v>12500</v>
          </cell>
          <cell r="N1035"/>
          <cell r="O1035">
            <v>1.6799999999999999E-2</v>
          </cell>
          <cell r="R1035" t="str">
            <v>U</v>
          </cell>
          <cell r="T1035" t="str">
            <v>NP?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/>
          <cell r="K1036">
            <v>240</v>
          </cell>
          <cell r="M1036">
            <v>7200</v>
          </cell>
          <cell r="N1036"/>
          <cell r="O1036">
            <v>3.3333333333333333E-2</v>
          </cell>
          <cell r="Q1036" t="str">
            <v>Do Not Buy?</v>
          </cell>
          <cell r="T1036" t="str">
            <v>NP - 200 mi</v>
          </cell>
          <cell r="V1036" t="str">
            <v>expensive seed, difficult to collect.  Local sources ?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/>
          <cell r="L1037"/>
          <cell r="N1037"/>
          <cell r="O1037" t="e">
            <v>#DIV/0!</v>
          </cell>
          <cell r="Q1037" t="str">
            <v>Do Not Buy</v>
          </cell>
          <cell r="V1037" t="str">
            <v>Not present? Not in the db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/>
          <cell r="K1038">
            <v>140</v>
          </cell>
          <cell r="M1038">
            <v>19000</v>
          </cell>
          <cell r="N1038"/>
          <cell r="O1038">
            <v>7.3684210526315788E-3</v>
          </cell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/>
          <cell r="L1039"/>
          <cell r="N1039"/>
          <cell r="O1039" t="e">
            <v>#DIV/0!</v>
          </cell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L1044" t="str">
            <v>no PM, JFN, TCN, Ion, PN, SS, Agr, Sp</v>
          </cell>
          <cell r="N1044"/>
          <cell r="O1044" t="e">
            <v>#DIV/0!</v>
          </cell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/>
          <cell r="K1045">
            <v>50</v>
          </cell>
          <cell r="M1045">
            <v>11000</v>
          </cell>
          <cell r="N1045"/>
          <cell r="O1045">
            <v>4.5454545454545452E-3</v>
          </cell>
          <cell r="T1045" t="str">
            <v>NP?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/>
          <cell r="L1046"/>
          <cell r="N1046"/>
          <cell r="O1046" t="e">
            <v>#DIV/0!</v>
          </cell>
          <cell r="Q1046" t="str">
            <v>Do Not Buy</v>
          </cell>
          <cell r="V1046" t="str">
            <v>Not present? Not in the db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/>
          <cell r="L1047" t="str">
            <v>no PM, JFN, TCN, Ion, PN, SS, Agr, Sp</v>
          </cell>
          <cell r="N1047"/>
          <cell r="O1047" t="e">
            <v>#VALUE!</v>
          </cell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/>
          <cell r="L1049"/>
          <cell r="N1049"/>
          <cell r="O1049" t="e">
            <v>#DIV/0!</v>
          </cell>
          <cell r="Q1049" t="str">
            <v>Do Not Buy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/>
          <cell r="L1051"/>
          <cell r="N1051"/>
          <cell r="O1051" t="e">
            <v>#DIV/0!</v>
          </cell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/>
          <cell r="L1052"/>
          <cell r="N1052"/>
          <cell r="O1052" t="e">
            <v>#DIV/0!</v>
          </cell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/>
          <cell r="L1054"/>
          <cell r="N1054"/>
          <cell r="O1054" t="e">
            <v>#DIV/0!</v>
          </cell>
          <cell r="Q1054" t="str">
            <v>Do Not Buy</v>
          </cell>
          <cell r="R1054" t="str">
            <v>U</v>
          </cell>
          <cell r="V1054" t="str">
            <v>Ken source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/>
          <cell r="L1057"/>
          <cell r="N1057"/>
          <cell r="O1057" t="e">
            <v>#DIV/0!</v>
          </cell>
          <cell r="Q1057" t="str">
            <v>Do Not Buy?</v>
          </cell>
          <cell r="V1057" t="str">
            <v>Not present? Not in the db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L1058"/>
          <cell r="N1058"/>
          <cell r="O1058" t="e">
            <v>#DIV/0!</v>
          </cell>
          <cell r="Q1058" t="str">
            <v>Do Not Buy</v>
          </cell>
          <cell r="R1058" t="str">
            <v>U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/>
          <cell r="L1059"/>
          <cell r="N1059"/>
          <cell r="O1059" t="e">
            <v>#DIV/0!</v>
          </cell>
          <cell r="Q1059" t="str">
            <v>Do Not Buy</v>
          </cell>
          <cell r="V1059" t="str">
            <v>Not present? Not in the db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/>
          <cell r="L1060"/>
          <cell r="N1060"/>
          <cell r="O1060" t="e">
            <v>#DIV/0!</v>
          </cell>
          <cell r="Q1060" t="str">
            <v>Do Not Buy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/>
          <cell r="L1061"/>
          <cell r="N1061"/>
          <cell r="O1061" t="e">
            <v>#DIV/0!</v>
          </cell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/>
          <cell r="L1062"/>
          <cell r="N1062"/>
          <cell r="O1062" t="e">
            <v>#DIV/0!</v>
          </cell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/>
          <cell r="L1064"/>
          <cell r="N1064"/>
          <cell r="O1064" t="e">
            <v>#DIV/0!</v>
          </cell>
          <cell r="Q1064" t="str">
            <v>Do Not Buy</v>
          </cell>
          <cell r="V1064" t="str">
            <v>Orchid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/>
          <cell r="K1066">
            <v>80</v>
          </cell>
          <cell r="M1066">
            <v>18000</v>
          </cell>
          <cell r="N1066"/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NP</v>
          </cell>
          <cell r="V1066" t="str">
            <v>wild pop available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/>
          <cell r="L1067"/>
          <cell r="N1067"/>
          <cell r="O1067" t="e">
            <v>#DIV/0!</v>
          </cell>
          <cell r="Q1067" t="str">
            <v>Do Not Buy</v>
          </cell>
          <cell r="V1067" t="str">
            <v>Not present? Not in the db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/>
          <cell r="L1068"/>
          <cell r="N1068"/>
          <cell r="O1068" t="e">
            <v>#DIV/0!</v>
          </cell>
          <cell r="Q1068" t="str">
            <v>Do Not Buy</v>
          </cell>
          <cell r="V1068" t="str">
            <v>Not present? Not in the db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/>
          <cell r="L1069"/>
          <cell r="N1069"/>
          <cell r="O1069" t="e">
            <v>#DIV/0!</v>
          </cell>
          <cell r="Q1069" t="str">
            <v>Do Not Buy</v>
          </cell>
          <cell r="V1069" t="str">
            <v>Not present? Not in the db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/>
          <cell r="L1070"/>
          <cell r="N1070"/>
          <cell r="O1070" t="e">
            <v>#DIV/0!</v>
          </cell>
          <cell r="Q1070" t="str">
            <v>Do Not Buy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/>
          <cell r="L1071"/>
          <cell r="N1071"/>
          <cell r="O1071" t="e">
            <v>#DIV/0!</v>
          </cell>
          <cell r="Q1071" t="str">
            <v>Do Not Buy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/>
          <cell r="L1072"/>
          <cell r="M1072">
            <v>21000</v>
          </cell>
          <cell r="N1072" t="str">
            <v>estimated</v>
          </cell>
          <cell r="O1072">
            <v>0</v>
          </cell>
          <cell r="Q1072" t="str">
            <v>Do Not Buy</v>
          </cell>
          <cell r="R1072" t="str">
            <v>U</v>
          </cell>
          <cell r="S1072" t="str">
            <v>UH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/>
          <cell r="L1073"/>
          <cell r="N1073"/>
          <cell r="O1073" t="e">
            <v>#DIV/0!</v>
          </cell>
          <cell r="Q1073" t="str">
            <v>Do Not Buy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/>
          <cell r="L1074"/>
          <cell r="N1074"/>
          <cell r="O1074" t="e">
            <v>#DIV/0!</v>
          </cell>
          <cell r="Q1074" t="str">
            <v>Do Not Buy</v>
          </cell>
          <cell r="V1074" t="str">
            <v>Not present? Not in the db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L1076" t="str">
            <v>no PM, JFN, TCN, Ion, PN, SS, Agr, Sp</v>
          </cell>
          <cell r="N1076"/>
          <cell r="O1076" t="e">
            <v>#DIV/0!</v>
          </cell>
          <cell r="Q1076" t="str">
            <v>Do Not Buy</v>
          </cell>
          <cell r="R1076" t="str">
            <v>U</v>
          </cell>
          <cell r="T1076" t="str">
            <v>NP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/>
          <cell r="L1077"/>
          <cell r="N1077"/>
          <cell r="O1077" t="e">
            <v>#DIV/0!</v>
          </cell>
          <cell r="Q1077" t="str">
            <v>Do Not Buy</v>
          </cell>
          <cell r="V1077" t="str">
            <v>Not present? Not in the db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/>
          <cell r="L1080"/>
          <cell r="N1080"/>
          <cell r="O1080" t="e">
            <v>#DIV/0!</v>
          </cell>
          <cell r="Q1080" t="str">
            <v>Do Not Buy</v>
          </cell>
          <cell r="V1080" t="str">
            <v>Not present? Not in the db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/>
          <cell r="L1082"/>
          <cell r="N1082"/>
          <cell r="O1082" t="e">
            <v>#DIV/0!</v>
          </cell>
          <cell r="Q1082" t="str">
            <v>Do Not Buy</v>
          </cell>
          <cell r="V1082" t="str">
            <v>Not present? Not in the db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/>
          <cell r="L1086"/>
          <cell r="N1086"/>
          <cell r="O1086" t="e">
            <v>#DIV/0!</v>
          </cell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/>
          <cell r="L1088"/>
          <cell r="N1088"/>
          <cell r="O1088" t="e">
            <v>#DIV/0!</v>
          </cell>
          <cell r="Q1088" t="str">
            <v>Do Not Buy</v>
          </cell>
          <cell r="V1088" t="str">
            <v>Not present? Not in the db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/>
          <cell r="L1090"/>
          <cell r="N1090"/>
          <cell r="O1090" t="e">
            <v>#DIV/0!</v>
          </cell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/>
          <cell r="L1091"/>
          <cell r="N1091"/>
          <cell r="O1091" t="e">
            <v>#DIV/0!</v>
          </cell>
          <cell r="Q1091" t="str">
            <v>Do Not Buy</v>
          </cell>
          <cell r="V1091" t="str">
            <v>Not present? Not in the db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/>
          <cell r="L1092"/>
          <cell r="N1092"/>
          <cell r="O1092" t="e">
            <v>#DIV/0!</v>
          </cell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/>
          <cell r="L1094"/>
          <cell r="N1094"/>
          <cell r="O1094" t="e">
            <v>#DIV/0!</v>
          </cell>
          <cell r="V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/>
          <cell r="L1096"/>
          <cell r="N1096"/>
          <cell r="O1096" t="e">
            <v>#DIV/0!</v>
          </cell>
          <cell r="Q1096" t="str">
            <v>Do Not Buy</v>
          </cell>
          <cell r="V1096" t="str">
            <v>Not present? Not in the db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/>
          <cell r="L1097"/>
          <cell r="N1097"/>
          <cell r="O1097" t="e">
            <v>#DIV/0!</v>
          </cell>
          <cell r="Q1097" t="str">
            <v>Do Not Buy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/>
          <cell r="L1098"/>
          <cell r="N1098"/>
          <cell r="O1098" t="e">
            <v>#DIV/0!</v>
          </cell>
          <cell r="Q1098" t="str">
            <v>Do Not Buy</v>
          </cell>
          <cell r="V1098" t="str">
            <v>Fern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/>
          <cell r="L1099"/>
          <cell r="N1099"/>
          <cell r="O1099" t="e">
            <v>#DIV/0!</v>
          </cell>
          <cell r="Q1099" t="str">
            <v>Do Not Buy</v>
          </cell>
          <cell r="V1099" t="str">
            <v>Not present? Not in the db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/>
          <cell r="L1100"/>
          <cell r="N1100"/>
          <cell r="O1100" t="e">
            <v>#DIV/0!</v>
          </cell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/>
          <cell r="L1101"/>
          <cell r="N1101"/>
          <cell r="O1101" t="e">
            <v>#DIV/0!</v>
          </cell>
          <cell r="Q1101" t="str">
            <v>Do Not Buy</v>
          </cell>
          <cell r="R1101" t="str">
            <v>U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/>
          <cell r="L1103"/>
          <cell r="N1103"/>
          <cell r="O1103" t="e">
            <v>#DIV/0!</v>
          </cell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/>
          <cell r="L1105"/>
          <cell r="N1105"/>
          <cell r="O1105" t="e">
            <v>#DIV/0!</v>
          </cell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/>
          <cell r="L1106"/>
          <cell r="N1106"/>
          <cell r="O1106" t="e">
            <v>#DIV/0!</v>
          </cell>
          <cell r="Q1106" t="str">
            <v>Do Not Buy</v>
          </cell>
          <cell r="V1106" t="str">
            <v>Not present? Not in the db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/>
          <cell r="L1107"/>
          <cell r="N1107"/>
          <cell r="O1107" t="e">
            <v>#DIV/0!</v>
          </cell>
          <cell r="Q1107" t="str">
            <v>Do Not Buy</v>
          </cell>
          <cell r="V1107" t="str">
            <v>Not present? Not in the db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/>
          <cell r="L1108"/>
          <cell r="N1108"/>
          <cell r="O1108" t="e">
            <v>#DIV/0!</v>
          </cell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/>
          <cell r="L1109"/>
          <cell r="N1109"/>
          <cell r="O1109" t="e">
            <v>#DIV/0!</v>
          </cell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/>
          <cell r="L1110"/>
          <cell r="N1110"/>
          <cell r="O1110" t="e">
            <v>#DIV/0!</v>
          </cell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/>
          <cell r="L1111"/>
          <cell r="N1111"/>
          <cell r="O1111" t="e">
            <v>#DIV/0!</v>
          </cell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/>
          <cell r="L1112"/>
          <cell r="N1112"/>
          <cell r="O1112" t="e">
            <v>#DIV/0!</v>
          </cell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/>
          <cell r="L1113"/>
          <cell r="N1113"/>
          <cell r="O1113" t="e">
            <v>#DIV/0!</v>
          </cell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/>
          <cell r="L1114"/>
          <cell r="N1114"/>
          <cell r="O1114" t="e">
            <v>#DIV/0!</v>
          </cell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/>
          <cell r="L1115"/>
          <cell r="N1115"/>
          <cell r="O1115" t="e">
            <v>#DIV/0!</v>
          </cell>
          <cell r="Q1115" t="str">
            <v>Do Not Buy?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/>
          <cell r="L1116"/>
          <cell r="N1116"/>
          <cell r="O1116" t="e">
            <v>#DIV/0!</v>
          </cell>
          <cell r="Q1116" t="str">
            <v>Do Not Buy?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/>
          <cell r="L1117"/>
          <cell r="N1117"/>
          <cell r="O1117" t="e">
            <v>#DIV/0!</v>
          </cell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/>
          <cell r="L1118"/>
          <cell r="N1118"/>
          <cell r="O1118" t="e">
            <v>#DIV/0!</v>
          </cell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L1119"/>
          <cell r="N1119"/>
          <cell r="O1119" t="e">
            <v>#DIV/0!</v>
          </cell>
          <cell r="Q1119" t="str">
            <v>Do Not Buy?</v>
          </cell>
          <cell r="R1119" t="str">
            <v>U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/>
          <cell r="L1120"/>
          <cell r="N1120"/>
          <cell r="O1120" t="e">
            <v>#DIV/0!</v>
          </cell>
          <cell r="Q1120" t="str">
            <v>Do Not Buy?</v>
          </cell>
          <cell r="V1120" t="str">
            <v>Not present? Not in the db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/>
          <cell r="L1121"/>
          <cell r="N1121"/>
          <cell r="O1121" t="e">
            <v>#DIV/0!</v>
          </cell>
          <cell r="Q1121" t="str">
            <v>Do Not Buy?</v>
          </cell>
          <cell r="V1121" t="str">
            <v>Not present? Not in the db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/>
          <cell r="L1122"/>
          <cell r="N1122"/>
          <cell r="O1122" t="e">
            <v>#DIV/0!</v>
          </cell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/>
          <cell r="L1123"/>
          <cell r="N1123"/>
          <cell r="O1123" t="e">
            <v>#DIV/0!</v>
          </cell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/>
          <cell r="K1124">
            <v>8</v>
          </cell>
          <cell r="M1124">
            <v>230000</v>
          </cell>
          <cell r="N1124"/>
          <cell r="O1124">
            <v>3.4782608695652171E-5</v>
          </cell>
          <cell r="R1124" t="str">
            <v>U</v>
          </cell>
          <cell r="T1124" t="str">
            <v>NP</v>
          </cell>
          <cell r="V1124" t="str">
            <v>wild pop available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/>
          <cell r="L1125"/>
          <cell r="N1125"/>
          <cell r="O1125" t="e">
            <v>#DIV/0!</v>
          </cell>
          <cell r="Q1125" t="str">
            <v>Do Not Buy</v>
          </cell>
          <cell r="R1125" t="str">
            <v>U</v>
          </cell>
          <cell r="S1125" t="str">
            <v>UH</v>
          </cell>
          <cell r="V1125" t="str">
            <v>wild pop available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/>
          <cell r="L1127"/>
          <cell r="N1127"/>
          <cell r="O1127" t="e">
            <v>#DIV/0!</v>
          </cell>
          <cell r="Q1127" t="str">
            <v>Do Not Buy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/>
          <cell r="L1128"/>
          <cell r="N1128"/>
          <cell r="O1128" t="e">
            <v>#DIV/0!</v>
          </cell>
          <cell r="Q1128" t="str">
            <v>Do Not Buy</v>
          </cell>
          <cell r="V1128" t="str">
            <v>Not present? Not in the db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/>
          <cell r="L1131" t="str">
            <v>no PM, JFN, TCN, Ion, PN, SS, Agr, Sp</v>
          </cell>
          <cell r="N1131"/>
          <cell r="O1131" t="e">
            <v>#DIV/0!</v>
          </cell>
          <cell r="Q1131" t="str">
            <v>Do Not Buy</v>
          </cell>
          <cell r="R1131" t="str">
            <v>U</v>
          </cell>
          <cell r="T1131" t="str">
            <v>NP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/>
          <cell r="L1132" t="str">
            <v>no PM, JFN, TCN, Ion, PN, SS, Agr, Sp</v>
          </cell>
          <cell r="N1132"/>
          <cell r="O1132" t="e">
            <v>#DIV/0!</v>
          </cell>
          <cell r="Q1132" t="str">
            <v>Do Not Buy</v>
          </cell>
          <cell r="R1132" t="str">
            <v>U</v>
          </cell>
          <cell r="V1132" t="str">
            <v>Not present? Not in the db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/>
          <cell r="L1133"/>
          <cell r="N1133"/>
          <cell r="O1133" t="e">
            <v>#DIV/0!</v>
          </cell>
          <cell r="Q1133" t="str">
            <v>Do Not Buy</v>
          </cell>
          <cell r="V1133" t="str">
            <v>Not present? Not in the db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/>
          <cell r="K1134">
            <v>40</v>
          </cell>
          <cell r="L1134"/>
          <cell r="M1134">
            <v>20000</v>
          </cell>
          <cell r="N1134"/>
          <cell r="O1134">
            <v>2E-3</v>
          </cell>
          <cell r="Q1134" t="str">
            <v>Do Not Buy</v>
          </cell>
          <cell r="R1134" t="str">
            <v>U</v>
          </cell>
          <cell r="T1134" t="str">
            <v>NP?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/>
          <cell r="L1135"/>
          <cell r="N1135"/>
          <cell r="O1135" t="e">
            <v>#DIV/0!</v>
          </cell>
          <cell r="Q1135" t="str">
            <v>Do Not Buy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/>
          <cell r="L1138"/>
          <cell r="N1138"/>
          <cell r="O1138" t="e">
            <v>#DIV/0!</v>
          </cell>
          <cell r="Q1138" t="str">
            <v>Do Not Buy</v>
          </cell>
          <cell r="R1138" t="str">
            <v>U</v>
          </cell>
          <cell r="V1138" t="str">
            <v>wild pop available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/>
          <cell r="L1139"/>
          <cell r="N1139"/>
          <cell r="O1139" t="e">
            <v>#DIV/0!</v>
          </cell>
          <cell r="Q1139" t="str">
            <v>Do Not Buy</v>
          </cell>
          <cell r="V1139" t="str">
            <v>Not present? Not in the db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/>
          <cell r="L1140"/>
          <cell r="N1140"/>
          <cell r="O1140" t="e">
            <v>#DIV/0!</v>
          </cell>
          <cell r="Q1140" t="str">
            <v>Do Not Buy?</v>
          </cell>
          <cell r="S1140" t="str">
            <v>UH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/>
          <cell r="L1143"/>
          <cell r="N1143"/>
          <cell r="O1143" t="e">
            <v>#DIV/0!</v>
          </cell>
          <cell r="Q1143" t="str">
            <v>Do Not Buy</v>
          </cell>
          <cell r="V1143" t="str">
            <v>Not present? Not in the db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/>
          <cell r="L1144"/>
          <cell r="N1144"/>
          <cell r="O1144" t="e">
            <v>#DIV/0!</v>
          </cell>
          <cell r="Q1144" t="str">
            <v>Do Not Buy</v>
          </cell>
          <cell r="V1144" t="str">
            <v>Not present? Not in the db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/>
          <cell r="L1145"/>
          <cell r="N1145"/>
          <cell r="O1145" t="e">
            <v>#DIV/0!</v>
          </cell>
          <cell r="Q1145" t="str">
            <v>Do Not Buy</v>
          </cell>
          <cell r="V1145" t="str">
            <v>Not present? Not in the db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/>
          <cell r="M1146">
            <v>1000</v>
          </cell>
          <cell r="N1146"/>
          <cell r="O1146">
            <v>0.08</v>
          </cell>
          <cell r="Q1146" t="str">
            <v>Do Not Buy?</v>
          </cell>
          <cell r="R1146" t="str">
            <v>U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/>
          <cell r="L1147"/>
          <cell r="N1147"/>
          <cell r="O1147" t="e">
            <v>#DIV/0!</v>
          </cell>
          <cell r="Q1147" t="str">
            <v>Do Not Buy</v>
          </cell>
          <cell r="R1147" t="str">
            <v>U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/>
          <cell r="L1148"/>
          <cell r="N1148"/>
          <cell r="O1148" t="e">
            <v>#DIV/0!</v>
          </cell>
          <cell r="Q1148" t="str">
            <v>Do Not Buy</v>
          </cell>
          <cell r="V1148" t="str">
            <v>Not present? Not in the db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/>
          <cell r="L1149"/>
          <cell r="N1149"/>
          <cell r="O1149" t="e">
            <v>#DIV/0!</v>
          </cell>
          <cell r="Q1149" t="str">
            <v>Do Not Buy</v>
          </cell>
          <cell r="V1149" t="str">
            <v>Fern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/>
          <cell r="L1150"/>
          <cell r="N1150"/>
          <cell r="O1150" t="e">
            <v>#DIV/0!</v>
          </cell>
          <cell r="Q1150" t="str">
            <v>Do Not Buy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/>
          <cell r="L1151"/>
          <cell r="N1151"/>
          <cell r="O1151" t="e">
            <v>#DIV/0!</v>
          </cell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L1153"/>
          <cell r="N1153"/>
          <cell r="O1153" t="e">
            <v>#DIV/0!</v>
          </cell>
          <cell r="Q1153" t="str">
            <v>Do Not Buy</v>
          </cell>
          <cell r="R1153" t="str">
            <v>U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/>
          <cell r="L1154"/>
          <cell r="N1154"/>
          <cell r="O1154" t="e">
            <v>#DIV/0!</v>
          </cell>
          <cell r="Q1154" t="str">
            <v>Do Not Buy</v>
          </cell>
          <cell r="R1154" t="str">
            <v>U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/>
          <cell r="L1155"/>
          <cell r="N1155"/>
          <cell r="O1155" t="e">
            <v>#DIV/0!</v>
          </cell>
          <cell r="Q1155" t="str">
            <v>Do Not Buy</v>
          </cell>
          <cell r="V1155" t="str">
            <v>Not present? Not in the db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/>
          <cell r="L1159"/>
          <cell r="N1159"/>
          <cell r="O1159" t="e">
            <v>#DIV/0!</v>
          </cell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/>
          <cell r="L1161"/>
          <cell r="N1161"/>
          <cell r="O1161" t="e">
            <v>#DIV/0!</v>
          </cell>
          <cell r="Q1161" t="str">
            <v>Do Not Buy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/>
          <cell r="L1162"/>
          <cell r="N1162"/>
          <cell r="O1162" t="e">
            <v>#DIV/0!</v>
          </cell>
          <cell r="Q1162" t="str">
            <v>Do Not Buy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/>
          <cell r="L1169"/>
          <cell r="N1169"/>
          <cell r="O1169" t="e">
            <v>#DIV/0!</v>
          </cell>
          <cell r="Q1169" t="str">
            <v>Do Not Buy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/>
          <cell r="L1170"/>
          <cell r="N1170"/>
          <cell r="O1170" t="e">
            <v>#DIV/0!</v>
          </cell>
          <cell r="Q1170" t="str">
            <v>Do Not Buy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/>
          <cell r="L1171"/>
          <cell r="N1171"/>
          <cell r="O1171" t="e">
            <v>#DIV/0!</v>
          </cell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/>
          <cell r="L1172"/>
          <cell r="N1172"/>
          <cell r="O1172" t="e">
            <v>#DIV/0!</v>
          </cell>
          <cell r="Q1172" t="str">
            <v>Do Not Buy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/>
          <cell r="L1173"/>
          <cell r="N1173"/>
          <cell r="O1173" t="e">
            <v>#DIV/0!</v>
          </cell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/>
          <cell r="L1174"/>
          <cell r="N1174"/>
          <cell r="O1174" t="e">
            <v>#DIV/0!</v>
          </cell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/>
          <cell r="L1175"/>
          <cell r="N1175"/>
          <cell r="O1175" t="e">
            <v>#DIV/0!</v>
          </cell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/>
          <cell r="L1176"/>
          <cell r="N1176"/>
          <cell r="O1176" t="e">
            <v>#DIV/0!</v>
          </cell>
          <cell r="Q1176" t="str">
            <v>Do Not Buy</v>
          </cell>
          <cell r="V1176" t="str">
            <v>Not present? Not in the db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/>
          <cell r="L1177"/>
          <cell r="N1177"/>
          <cell r="O1177" t="e">
            <v>#DIV/0!</v>
          </cell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/>
          <cell r="L1178"/>
          <cell r="N1178"/>
          <cell r="O1178" t="e">
            <v>#DIV/0!</v>
          </cell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/>
          <cell r="L1180"/>
          <cell r="N1180"/>
          <cell r="O1180" t="e">
            <v>#DIV/0!</v>
          </cell>
          <cell r="Q1180" t="str">
            <v>Do Not Buy</v>
          </cell>
          <cell r="V1180" t="str">
            <v>Not present? Not in the db.  TNC?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/>
          <cell r="L1181"/>
          <cell r="N1181"/>
          <cell r="O1181" t="e">
            <v>#DIV/0!</v>
          </cell>
          <cell r="Q1181" t="str">
            <v>Do Not Buy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/>
          <cell r="L1182"/>
          <cell r="N1182"/>
          <cell r="O1182" t="e">
            <v>#DIV/0!</v>
          </cell>
          <cell r="Q1182" t="str">
            <v>Do Not Buy</v>
          </cell>
          <cell r="V1182" t="str">
            <v>Not present? Not in the db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/>
          <cell r="L1183"/>
          <cell r="N1183"/>
          <cell r="O1183" t="e">
            <v>#DIV/0!</v>
          </cell>
          <cell r="Q1183" t="str">
            <v>Do Not Buy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/>
          <cell r="L1184"/>
          <cell r="N1184"/>
          <cell r="O1184" t="e">
            <v>#DIV/0!</v>
          </cell>
          <cell r="Q1184" t="str">
            <v>Do Not Buy</v>
          </cell>
          <cell r="V1184" t="str">
            <v>Not present? Not in the db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/>
          <cell r="L1185"/>
          <cell r="N1185"/>
          <cell r="O1185" t="e">
            <v>#DIV/0!</v>
          </cell>
          <cell r="Q1185" t="str">
            <v>Do Not Buy</v>
          </cell>
          <cell r="V1185" t="str">
            <v>Not present? Not in the db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/>
          <cell r="L1189"/>
          <cell r="N1189"/>
          <cell r="O1189" t="e">
            <v>#DIV/0!</v>
          </cell>
          <cell r="Q1189" t="str">
            <v>Do Not Buy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/>
          <cell r="L1191"/>
          <cell r="N1191"/>
          <cell r="O1191" t="e">
            <v>#DIV/0!</v>
          </cell>
          <cell r="Q1191" t="str">
            <v>Do Not Buy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/>
          <cell r="L1192"/>
          <cell r="N1192"/>
          <cell r="O1192" t="e">
            <v>#DIV/0!</v>
          </cell>
          <cell r="Q1192" t="str">
            <v>Do Not Buy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/>
          <cell r="L1193"/>
          <cell r="N1193"/>
          <cell r="O1193" t="e">
            <v>#DIV/0!</v>
          </cell>
          <cell r="Q1193" t="str">
            <v>Do Not Buy</v>
          </cell>
          <cell r="V1193" t="str">
            <v>Not present? Not in the db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/>
          <cell r="L1194"/>
          <cell r="N1194"/>
          <cell r="O1194" t="e">
            <v>#DIV/0!</v>
          </cell>
          <cell r="Q1194" t="str">
            <v>Do Not Buy</v>
          </cell>
          <cell r="V1194" t="str">
            <v>Not present? Not in the db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/>
          <cell r="L1195"/>
          <cell r="N1195"/>
          <cell r="O1195" t="e">
            <v>#DIV/0!</v>
          </cell>
          <cell r="Q1195" t="str">
            <v>Do Not Buy</v>
          </cell>
          <cell r="V1195" t="str">
            <v>Not present? Not in the db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/>
          <cell r="L1196"/>
          <cell r="N1196"/>
          <cell r="O1196" t="e">
            <v>#DIV/0!</v>
          </cell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/>
          <cell r="L1197" t="str">
            <v>no PM, JFN, TCN, Ion, PN, SS, Agr, Sp</v>
          </cell>
          <cell r="N1197"/>
          <cell r="O1197" t="e">
            <v>#DIV/0!</v>
          </cell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/>
          <cell r="L1198"/>
          <cell r="N1198"/>
          <cell r="O1198" t="e">
            <v>#DIV/0!</v>
          </cell>
          <cell r="Q1198" t="str">
            <v>Do Not Buy</v>
          </cell>
          <cell r="V1198" t="str">
            <v>Not present? Not in the db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/>
          <cell r="L1199"/>
          <cell r="N1199"/>
          <cell r="O1199" t="e">
            <v>#DIV/0!</v>
          </cell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/>
          <cell r="L1200"/>
          <cell r="N1200"/>
          <cell r="O1200" t="e">
            <v>#DIV/0!</v>
          </cell>
          <cell r="Q1200" t="str">
            <v>Do Not Buy</v>
          </cell>
          <cell r="V1200" t="str">
            <v>Not present? Not in the db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/>
          <cell r="L1204"/>
          <cell r="N1204"/>
          <cell r="O1204" t="e">
            <v>#DIV/0!</v>
          </cell>
          <cell r="Q1204" t="str">
            <v>Do Not Buy</v>
          </cell>
          <cell r="V1204" t="str">
            <v>Not present? Not in the db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/>
          <cell r="L1211"/>
          <cell r="N1211"/>
          <cell r="O1211" t="e">
            <v>#DIV/0!</v>
          </cell>
          <cell r="Q1211" t="str">
            <v>Do Not Buy</v>
          </cell>
          <cell r="V1211" t="str">
            <v>Not present? Not in the db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/>
          <cell r="L1213"/>
          <cell r="N1213"/>
          <cell r="O1213" t="e">
            <v>#DIV/0!</v>
          </cell>
          <cell r="Q1213" t="str">
            <v>Do Not Buy</v>
          </cell>
          <cell r="V1213" t="str">
            <v>Not present? Not in the db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/>
          <cell r="L1215"/>
          <cell r="N1215"/>
          <cell r="O1215" t="e">
            <v>#DIV/0!</v>
          </cell>
          <cell r="Q1215" t="str">
            <v>Do Not Buy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/>
          <cell r="L1218"/>
          <cell r="N1218"/>
          <cell r="O1218" t="e">
            <v>#DIV/0!</v>
          </cell>
          <cell r="Q1218" t="str">
            <v>Do Not Buy</v>
          </cell>
          <cell r="R1218" t="str">
            <v>U</v>
          </cell>
          <cell r="V1218" t="str">
            <v>Not present? Not in the db.  1 wild pop - planted in 70s? - local?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L1220"/>
          <cell r="N1220"/>
          <cell r="O1220" t="e">
            <v>#DIV/0!</v>
          </cell>
          <cell r="Q1220" t="str">
            <v>Do Not Buy</v>
          </cell>
          <cell r="R1220" t="str">
            <v>U</v>
          </cell>
          <cell r="T1220" t="str">
            <v>NP?</v>
          </cell>
          <cell r="V1220" t="str">
            <v>wild pop available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/>
          <cell r="L1221"/>
          <cell r="N1221"/>
          <cell r="O1221" t="e">
            <v>#DIV/0!</v>
          </cell>
          <cell r="Q1221" t="str">
            <v>Do Not Buy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/>
          <cell r="L1224"/>
          <cell r="N1224"/>
          <cell r="O1224" t="e">
            <v>#DIV/0!</v>
          </cell>
          <cell r="Q1224" t="str">
            <v>Do Not Buy</v>
          </cell>
          <cell r="V1224" t="str">
            <v xml:space="preserve">Not present? Not in the db.  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/>
          <cell r="K1225">
            <v>5</v>
          </cell>
          <cell r="M1225">
            <v>43000</v>
          </cell>
          <cell r="N1225"/>
          <cell r="O1225">
            <v>1.1627906976744187E-4</v>
          </cell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/>
          <cell r="K1231">
            <v>10</v>
          </cell>
          <cell r="M1231">
            <v>11900</v>
          </cell>
          <cell r="N1231"/>
          <cell r="O1231">
            <v>8.4033613445378156E-4</v>
          </cell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/>
          <cell r="L1232"/>
          <cell r="N1232"/>
          <cell r="O1232" t="e">
            <v>#DIV/0!</v>
          </cell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/>
          <cell r="L1233"/>
          <cell r="N1233"/>
          <cell r="O1233" t="e">
            <v>#DIV/0!</v>
          </cell>
          <cell r="Q1233" t="str">
            <v>Do Not Buy</v>
          </cell>
          <cell r="V1233" t="str">
            <v xml:space="preserve">Not present? Not in the db.  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/>
          <cell r="L1234"/>
          <cell r="N1234"/>
          <cell r="O1234" t="e">
            <v>#DIV/0!</v>
          </cell>
          <cell r="Q1234" t="str">
            <v>Do Not Buy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/>
          <cell r="L1235"/>
          <cell r="N1235"/>
          <cell r="O1235" t="e">
            <v>#DIV/0!</v>
          </cell>
          <cell r="Q1235" t="str">
            <v>Do Not Buy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/>
          <cell r="L1236"/>
          <cell r="N1236"/>
          <cell r="O1236" t="e">
            <v>#DIV/0!</v>
          </cell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/>
          <cell r="L1237"/>
          <cell r="N1237"/>
          <cell r="O1237" t="e">
            <v>#DIV/0!</v>
          </cell>
          <cell r="Q1237" t="str">
            <v>Do Not Buy</v>
          </cell>
          <cell r="V1237" t="str">
            <v xml:space="preserve">Not present? Not in the db.  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/>
          <cell r="L1239"/>
          <cell r="N1239"/>
          <cell r="O1239" t="e">
            <v>#DIV/0!</v>
          </cell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/>
          <cell r="L1240"/>
          <cell r="N1240"/>
          <cell r="O1240" t="e">
            <v>#DIV/0!</v>
          </cell>
          <cell r="Q1240" t="str">
            <v>Do Not Buy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/>
          <cell r="L1241"/>
          <cell r="N1241"/>
          <cell r="O1241" t="e">
            <v>#DIV/0!</v>
          </cell>
          <cell r="Q1241" t="str">
            <v>Do Not Buy?</v>
          </cell>
          <cell r="V1241" t="str">
            <v>local pops avail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/>
          <cell r="L1242"/>
          <cell r="N1242"/>
          <cell r="O1242" t="e">
            <v>#DIV/0!</v>
          </cell>
          <cell r="Q1242" t="str">
            <v>Do Not Buy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/>
          <cell r="L1244"/>
          <cell r="N1244"/>
          <cell r="O1244" t="e">
            <v>#DIV/0!</v>
          </cell>
          <cell r="Q1244" t="str">
            <v>Do Not Buy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/>
          <cell r="L1245"/>
          <cell r="N1245"/>
          <cell r="O1245" t="e">
            <v>#DIV/0!</v>
          </cell>
          <cell r="Q1245" t="str">
            <v>Do Not Buy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/>
          <cell r="L1246"/>
          <cell r="N1246"/>
          <cell r="O1246" t="e">
            <v>#DIV/0!</v>
          </cell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/>
          <cell r="L1248"/>
          <cell r="N1248"/>
          <cell r="O1248" t="e">
            <v>#DIV/0!</v>
          </cell>
          <cell r="Q1248" t="str">
            <v>Do Not Buy</v>
          </cell>
          <cell r="V1248" t="str">
            <v xml:space="preserve">Not present? Not in the db.  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/>
          <cell r="L1250"/>
          <cell r="N1250"/>
          <cell r="O1250" t="e">
            <v>#DIV/0!</v>
          </cell>
          <cell r="Q1250" t="str">
            <v>Do Not Buy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/>
          <cell r="L1251"/>
          <cell r="N1251"/>
          <cell r="O1251" t="e">
            <v>#DIV/0!</v>
          </cell>
          <cell r="Q1251" t="str">
            <v>Do Not Buy?</v>
          </cell>
          <cell r="V1251" t="str">
            <v>local pops avail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/>
          <cell r="L1252"/>
          <cell r="N1252"/>
          <cell r="O1252" t="e">
            <v>#DIV/0!</v>
          </cell>
          <cell r="Q1252" t="str">
            <v>Do Not Buy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/>
          <cell r="L1253"/>
          <cell r="N1253"/>
          <cell r="O1253" t="e">
            <v>#DIV/0!</v>
          </cell>
          <cell r="Q1253" t="str">
            <v>Do Not Buy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/>
          <cell r="L1254"/>
          <cell r="N1254"/>
          <cell r="O1254" t="e">
            <v>#DIV/0!</v>
          </cell>
          <cell r="Q1254" t="str">
            <v>Do Not Buy</v>
          </cell>
          <cell r="V1254" t="str">
            <v xml:space="preserve">Not present? Not in the db.  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/>
          <cell r="L1255"/>
          <cell r="N1255"/>
          <cell r="O1255" t="e">
            <v>#DIV/0!</v>
          </cell>
          <cell r="Q1255" t="str">
            <v>Do Not Buy</v>
          </cell>
          <cell r="V1255" t="str">
            <v xml:space="preserve">Not present? Not in the db.  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/>
          <cell r="L1257"/>
          <cell r="N1257"/>
          <cell r="O1257" t="e">
            <v>#DIV/0!</v>
          </cell>
          <cell r="Q1257" t="str">
            <v>Do Not Buy</v>
          </cell>
          <cell r="V1257" t="str">
            <v xml:space="preserve">Not present? Not in the db.  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/>
          <cell r="L1258"/>
          <cell r="N1258"/>
          <cell r="O1258" t="e">
            <v>#DIV/0!</v>
          </cell>
          <cell r="Q1258" t="str">
            <v>Do Not Buy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/>
          <cell r="K1259">
            <v>80</v>
          </cell>
          <cell r="M1259">
            <v>1700</v>
          </cell>
          <cell r="N1259"/>
          <cell r="O1259">
            <v>4.7058823529411764E-2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U1259" t="str">
            <v>SR</v>
          </cell>
          <cell r="V1259" t="str">
            <v>wild pop available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/>
          <cell r="L1260"/>
          <cell r="N1260"/>
          <cell r="O1260" t="e">
            <v>#DIV/0!</v>
          </cell>
          <cell r="Q1260" t="str">
            <v>Do Not Buy</v>
          </cell>
          <cell r="V1260" t="str">
            <v xml:space="preserve">Not present? Not in the db.  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/>
          <cell r="L1261"/>
          <cell r="N1261"/>
          <cell r="O1261" t="e">
            <v>#DIV/0!</v>
          </cell>
          <cell r="Q1261" t="str">
            <v>Do Not Buy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/>
          <cell r="L1263"/>
          <cell r="M1263">
            <v>5000</v>
          </cell>
          <cell r="N1263" t="str">
            <v>estimated</v>
          </cell>
          <cell r="O1263">
            <v>0</v>
          </cell>
          <cell r="Q1263" t="str">
            <v>Do Not Buy</v>
          </cell>
          <cell r="T1263" t="str">
            <v>NP?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/>
          <cell r="L1264"/>
          <cell r="N1264"/>
          <cell r="O1264" t="e">
            <v>#DIV/0!</v>
          </cell>
          <cell r="Q1264" t="str">
            <v>Do Not Buy</v>
          </cell>
          <cell r="V1264" t="str">
            <v xml:space="preserve">Not present? Not in the db.  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/>
          <cell r="L1265"/>
          <cell r="N1265"/>
          <cell r="O1265" t="e">
            <v>#DIV/0!</v>
          </cell>
          <cell r="Q1265" t="str">
            <v>Do Not Buy</v>
          </cell>
          <cell r="R1265" t="str">
            <v>U</v>
          </cell>
          <cell r="S1265" t="str">
            <v>UH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/>
          <cell r="L1267"/>
          <cell r="N1267"/>
          <cell r="O1267" t="e">
            <v>#DIV/0!</v>
          </cell>
          <cell r="Q1267" t="str">
            <v>Do Not Buy</v>
          </cell>
          <cell r="V1267" t="str">
            <v xml:space="preserve">Not present? Not in the db.  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/>
          <cell r="L1268"/>
          <cell r="N1268"/>
          <cell r="O1268" t="e">
            <v>#DIV/0!</v>
          </cell>
          <cell r="Q1268" t="str">
            <v>Do Not Buy</v>
          </cell>
          <cell r="V1268" t="str">
            <v xml:space="preserve">Not present? Not in the db.  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/>
          <cell r="L1269"/>
          <cell r="N1269"/>
          <cell r="O1269" t="e">
            <v>#DIV/0!</v>
          </cell>
          <cell r="Q1269" t="str">
            <v>Do Not Buy</v>
          </cell>
          <cell r="V1269" t="str">
            <v xml:space="preserve">Not present? Not in the db.  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/>
          <cell r="K1270">
            <v>60</v>
          </cell>
          <cell r="M1270">
            <v>400000</v>
          </cell>
          <cell r="N1270"/>
          <cell r="O1270">
            <v>1.4999999999999999E-4</v>
          </cell>
          <cell r="Q1270" t="str">
            <v>Do Not Buy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/>
          <cell r="L1271"/>
          <cell r="N1271"/>
          <cell r="O1271" t="e">
            <v>#DIV/0!</v>
          </cell>
          <cell r="Q1271" t="str">
            <v>Do Not Buy</v>
          </cell>
          <cell r="V1271" t="str">
            <v xml:space="preserve">Not present? Not in the db.  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/>
          <cell r="F1272"/>
          <cell r="G1272">
            <v>0</v>
          </cell>
          <cell r="I1272"/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/>
          <cell r="L1273"/>
          <cell r="N1273"/>
          <cell r="O1273" t="e">
            <v>#DIV/0!</v>
          </cell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/>
          <cell r="L1275"/>
          <cell r="N1275"/>
          <cell r="O1275" t="e">
            <v>#DIV/0!</v>
          </cell>
          <cell r="Q1275" t="str">
            <v>Do Not Buy</v>
          </cell>
          <cell r="V1275" t="str">
            <v xml:space="preserve">Not present? Not in the db.  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/>
          <cell r="L1278"/>
          <cell r="N1278"/>
          <cell r="O1278" t="e">
            <v>#DIV/0!</v>
          </cell>
          <cell r="Q1278" t="str">
            <v>Do Not Buy</v>
          </cell>
          <cell r="V1278" t="str">
            <v xml:space="preserve">Not present? Not in the db.  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/>
          <cell r="L1279"/>
          <cell r="N1279"/>
          <cell r="O1279" t="e">
            <v>#DIV/0!</v>
          </cell>
          <cell r="Q1279" t="str">
            <v>Do Not Buy</v>
          </cell>
          <cell r="V1279" t="str">
            <v xml:space="preserve">Not present? Not in the db.  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/>
          <cell r="L1281"/>
          <cell r="N1281"/>
          <cell r="O1281" t="e">
            <v>#DIV/0!</v>
          </cell>
          <cell r="Q1281" t="str">
            <v>Do Not Buy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/>
          <cell r="L1283"/>
          <cell r="N1283"/>
          <cell r="O1283" t="e">
            <v>#DIV/0!</v>
          </cell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/>
          <cell r="L1284"/>
          <cell r="N1284"/>
          <cell r="O1284" t="e">
            <v>#DIV/0!</v>
          </cell>
          <cell r="Q1284" t="str">
            <v>Do Not Buy</v>
          </cell>
          <cell r="V1284" t="str">
            <v xml:space="preserve">Not present? Not in the db.  </v>
          </cell>
        </row>
        <row r="1285">
          <cell r="A1285" t="str">
            <v>Scirpus rubrotinctus</v>
          </cell>
          <cell r="Q1285" t="str">
            <v>Do Not Buy</v>
          </cell>
          <cell r="R1285" t="str">
            <v>U</v>
          </cell>
          <cell r="V1285" t="str">
            <v>aka S. microcarpus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/>
          <cell r="L1286"/>
          <cell r="N1286"/>
          <cell r="O1286" t="e">
            <v>#DIV/0!</v>
          </cell>
          <cell r="Q1286" t="str">
            <v>Do Not Buy</v>
          </cell>
          <cell r="S1286" t="str">
            <v>UH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/>
          <cell r="L1287"/>
          <cell r="N1287"/>
          <cell r="O1287" t="e">
            <v>#DIV/0!</v>
          </cell>
          <cell r="Q1287" t="str">
            <v>Do Not Buy</v>
          </cell>
          <cell r="V1287" t="str">
            <v xml:space="preserve">Not present? Not in the db.  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/>
          <cell r="L1288"/>
          <cell r="N1288"/>
          <cell r="O1288" t="e">
            <v>#DIV/0!</v>
          </cell>
          <cell r="Q1288" t="str">
            <v>Do Not Buy</v>
          </cell>
          <cell r="V1288" t="str">
            <v xml:space="preserve">Not present? Not in the db.  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/>
          <cell r="L1289"/>
          <cell r="N1289"/>
          <cell r="O1289" t="e">
            <v>#DIV/0!</v>
          </cell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/>
          <cell r="L1290"/>
          <cell r="N1290"/>
          <cell r="O1290" t="e">
            <v>#DIV/0!</v>
          </cell>
          <cell r="Q1290" t="str">
            <v>Do Not Buy</v>
          </cell>
          <cell r="V1290" t="str">
            <v xml:space="preserve">Not present? Not in the db.  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/>
          <cell r="L1291"/>
          <cell r="N1291"/>
          <cell r="O1291" t="e">
            <v>#DIV/0!</v>
          </cell>
          <cell r="Q1291" t="str">
            <v>Do Not Buy</v>
          </cell>
          <cell r="V1291" t="str">
            <v xml:space="preserve">Not present? Not in the db.  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/>
          <cell r="L1292"/>
          <cell r="N1292"/>
          <cell r="O1292" t="e">
            <v>#DIV/0!</v>
          </cell>
          <cell r="Q1292" t="str">
            <v>Do Not Buy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L1293"/>
          <cell r="N1293"/>
          <cell r="O1293" t="e">
            <v>#DIV/0!</v>
          </cell>
          <cell r="Q1293" t="str">
            <v>Do Not Buy</v>
          </cell>
          <cell r="R1293" t="str">
            <v>U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/>
          <cell r="L1294"/>
          <cell r="N1294"/>
          <cell r="O1294" t="e">
            <v>#DIV/0!</v>
          </cell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/>
          <cell r="L1296"/>
          <cell r="N1296"/>
          <cell r="O1296" t="e">
            <v>#DIV/0!</v>
          </cell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/>
          <cell r="K1297">
            <v>30</v>
          </cell>
          <cell r="M1297">
            <v>65000</v>
          </cell>
          <cell r="N1297"/>
          <cell r="O1297">
            <v>4.6153846153846153E-4</v>
          </cell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K1298">
            <v>140</v>
          </cell>
          <cell r="L1298"/>
          <cell r="M1298">
            <v>25000</v>
          </cell>
          <cell r="N1298"/>
          <cell r="O1298">
            <v>5.5999999999999999E-3</v>
          </cell>
          <cell r="Q1298" t="str">
            <v>Do Not Buy</v>
          </cell>
          <cell r="R1298" t="str">
            <v>U</v>
          </cell>
          <cell r="T1298" t="str">
            <v>NP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/>
          <cell r="L1299"/>
          <cell r="N1299"/>
          <cell r="O1299" t="e">
            <v>#DIV/0!</v>
          </cell>
          <cell r="Q1299" t="str">
            <v>Do Not Buy</v>
          </cell>
          <cell r="S1299" t="str">
            <v>UH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/>
          <cell r="L1300"/>
          <cell r="N1300"/>
          <cell r="O1300" t="e">
            <v>#DIV/0!</v>
          </cell>
          <cell r="Q1300" t="str">
            <v>Do Not Buy</v>
          </cell>
          <cell r="S1300" t="str">
            <v>UH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/>
          <cell r="L1301"/>
          <cell r="N1301"/>
          <cell r="O1301" t="e">
            <v>#DIV/0!</v>
          </cell>
          <cell r="Q1301" t="str">
            <v>Do Not Buy</v>
          </cell>
          <cell r="V1301" t="str">
            <v xml:space="preserve">Not present? Not in the db.  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/>
          <cell r="L1302"/>
          <cell r="N1302"/>
          <cell r="O1302" t="e">
            <v>#DIV/0!</v>
          </cell>
          <cell r="Q1302" t="str">
            <v>Do Not Buy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/>
          <cell r="L1303"/>
          <cell r="N1303"/>
          <cell r="O1303" t="e">
            <v>#DIV/0!</v>
          </cell>
          <cell r="Q1303" t="str">
            <v>Do Not Buy</v>
          </cell>
          <cell r="V1303" t="str">
            <v xml:space="preserve">Not present? Not in the db.  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/>
          <cell r="L1304" t="str">
            <v>no PM, JFN, TCN, Ion, PN, SS, Agr, Sp</v>
          </cell>
          <cell r="N1304"/>
          <cell r="O1304" t="e">
            <v>#DIV/0!</v>
          </cell>
          <cell r="R1304" t="str">
            <v>U</v>
          </cell>
          <cell r="T1304" t="str">
            <v>NP</v>
          </cell>
          <cell r="U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/>
          <cell r="L1305"/>
          <cell r="N1305"/>
          <cell r="O1305" t="e">
            <v>#DIV/0!</v>
          </cell>
          <cell r="U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/>
          <cell r="L1306"/>
          <cell r="N1306"/>
          <cell r="O1306" t="e">
            <v>#DIV/0!</v>
          </cell>
          <cell r="U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/>
          <cell r="L1307"/>
          <cell r="N1307"/>
          <cell r="O1307" t="e">
            <v>#DIV/0!</v>
          </cell>
          <cell r="U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/>
          <cell r="L1308"/>
          <cell r="N1308"/>
          <cell r="O1308" t="e">
            <v>#DIV/0!</v>
          </cell>
          <cell r="Q1308" t="str">
            <v>Do Not Buy</v>
          </cell>
          <cell r="R1308" t="str">
            <v>U</v>
          </cell>
          <cell r="V1308" t="str">
            <v>Not present? Not in the db.  Parasitic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L1309"/>
          <cell r="N1309"/>
          <cell r="O1309" t="e">
            <v>#DIV/0!</v>
          </cell>
          <cell r="Q1309" t="str">
            <v>Do Not Buy</v>
          </cell>
          <cell r="R1309" t="str">
            <v>U</v>
          </cell>
          <cell r="S1309" t="str">
            <v>UH</v>
          </cell>
          <cell r="V1309" t="str">
            <v>wild pop available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/>
          <cell r="L1310"/>
          <cell r="N1310"/>
          <cell r="O1310" t="e">
            <v>#DIV/0!</v>
          </cell>
          <cell r="Q1310" t="str">
            <v>Do Not Buy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/>
          <cell r="L1312"/>
          <cell r="N1312"/>
          <cell r="O1312" t="e">
            <v>#DIV/0!</v>
          </cell>
          <cell r="Q1312" t="str">
            <v>Do Not Buy</v>
          </cell>
          <cell r="V1312" t="str">
            <v xml:space="preserve">Not present? Not in the db.  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/>
          <cell r="L1313"/>
          <cell r="N1313"/>
          <cell r="O1313" t="e">
            <v>#DIV/0!</v>
          </cell>
          <cell r="Q1313" t="str">
            <v>Do Not Buy</v>
          </cell>
          <cell r="V1313" t="str">
            <v xml:space="preserve">Not present? Not in the db.  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/>
          <cell r="K1314">
            <v>60</v>
          </cell>
          <cell r="M1314">
            <v>30000</v>
          </cell>
          <cell r="N1314"/>
          <cell r="O1314">
            <v>2E-3</v>
          </cell>
          <cell r="Q1314" t="str">
            <v>Do Not Buy?</v>
          </cell>
          <cell r="R1314" t="str">
            <v>U</v>
          </cell>
          <cell r="T1314" t="str">
            <v>NP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/>
          <cell r="L1315"/>
          <cell r="N1315"/>
          <cell r="O1315" t="e">
            <v>#DIV/0!</v>
          </cell>
          <cell r="V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/>
          <cell r="K1321">
            <v>160</v>
          </cell>
          <cell r="L1321"/>
          <cell r="M1321">
            <v>20000</v>
          </cell>
          <cell r="N1321"/>
          <cell r="O1321">
            <v>8.0000000000000002E-3</v>
          </cell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/>
          <cell r="L1322"/>
          <cell r="N1322"/>
          <cell r="O1322" t="e">
            <v>#DIV/0!</v>
          </cell>
          <cell r="Q1322" t="str">
            <v>Do Not Buy</v>
          </cell>
          <cell r="R1322" t="str">
            <v>U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/>
          <cell r="L1323"/>
          <cell r="N1323"/>
          <cell r="O1323" t="e">
            <v>#DIV/0!</v>
          </cell>
          <cell r="Q1323" t="str">
            <v>Do Not Buy</v>
          </cell>
          <cell r="R1323" t="str">
            <v>U</v>
          </cell>
          <cell r="V1323" t="str">
            <v xml:space="preserve">Not present? Not in the db.  </v>
          </cell>
        </row>
        <row r="1324">
          <cell r="A1324" t="str">
            <v>Sisyrinchium campestre</v>
          </cell>
          <cell r="Q1324" t="str">
            <v>Do Not Buy</v>
          </cell>
          <cell r="V1324" t="str">
            <v>Not in Lake Co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L1325"/>
          <cell r="N1325"/>
          <cell r="O1325" t="e">
            <v>#DIV/0!</v>
          </cell>
          <cell r="Q1325" t="str">
            <v>Do Not Buy</v>
          </cell>
          <cell r="R1325" t="str">
            <v>U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/>
          <cell r="L1328" t="str">
            <v>no PM, JFN, TCN, Ion, PN, SS, Agr, Sp</v>
          </cell>
          <cell r="N1328"/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/>
          <cell r="L1329"/>
          <cell r="N1329"/>
          <cell r="O1329" t="e">
            <v>#DIV/0!</v>
          </cell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/>
          <cell r="L1330"/>
          <cell r="N1330"/>
          <cell r="O1330" t="e">
            <v>#DIV/0!</v>
          </cell>
          <cell r="Q1330" t="str">
            <v>Do Not Buy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/>
          <cell r="L1331"/>
          <cell r="N1331"/>
          <cell r="O1331" t="e">
            <v>#DIV/0!</v>
          </cell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/>
          <cell r="L1332"/>
          <cell r="N1332"/>
          <cell r="O1332" t="e">
            <v>#DIV/0!</v>
          </cell>
          <cell r="Q1332" t="str">
            <v>Do Not Buy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/>
          <cell r="L1333"/>
          <cell r="N1333"/>
          <cell r="O1333" t="e">
            <v>#DIV/0!</v>
          </cell>
          <cell r="Q1333" t="str">
            <v>Do Not Buy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V1335" t="str">
            <v>Too aggressive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/>
          <cell r="K1336">
            <v>85</v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1.5542857142857142E-4</v>
          </cell>
          <cell r="Q1336" t="str">
            <v>Do Not Buy</v>
          </cell>
          <cell r="R1336" t="str">
            <v>U</v>
          </cell>
          <cell r="T1336" t="str">
            <v>NP?</v>
          </cell>
          <cell r="V1336" t="str">
            <v>wild pop available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V1337" t="str">
            <v>Too aggressive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/>
          <cell r="K1338">
            <v>80</v>
          </cell>
          <cell r="M1338">
            <v>84000</v>
          </cell>
          <cell r="N1338"/>
          <cell r="O1338">
            <v>9.5238095238095238E-4</v>
          </cell>
          <cell r="Q1338" t="str">
            <v>Do Not Buy?</v>
          </cell>
          <cell r="T1338" t="str">
            <v>NP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/>
          <cell r="L1342"/>
          <cell r="N1342"/>
          <cell r="O1342" t="e">
            <v>#DIV/0!</v>
          </cell>
          <cell r="Q1342" t="str">
            <v>Do Not Buy</v>
          </cell>
          <cell r="V1342" t="str">
            <v xml:space="preserve">Not present? Not in the db.  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/>
          <cell r="L1343"/>
          <cell r="N1343"/>
          <cell r="O1343" t="e">
            <v>#DIV/0!</v>
          </cell>
          <cell r="Q1343" t="str">
            <v>Do Not Buy</v>
          </cell>
          <cell r="V1343" t="str">
            <v xml:space="preserve">Not present? Not in the db.  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/>
          <cell r="L1345"/>
          <cell r="N1345"/>
          <cell r="O1345" t="e">
            <v>#DIV/0!</v>
          </cell>
          <cell r="Q1345" t="str">
            <v>Do Not Buy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/>
          <cell r="L1347"/>
          <cell r="N1347"/>
          <cell r="O1347" t="e">
            <v>#DIV/0!</v>
          </cell>
          <cell r="Q1347" t="str">
            <v>Do Not Buy</v>
          </cell>
          <cell r="R1347" t="str">
            <v>U</v>
          </cell>
          <cell r="S1347" t="str">
            <v>UH</v>
          </cell>
          <cell r="V1347" t="str">
            <v>wild pops available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/>
          <cell r="K1348">
            <v>30</v>
          </cell>
          <cell r="M1348">
            <v>230000</v>
          </cell>
          <cell r="N1348"/>
          <cell r="O1348">
            <v>1.3043478260869564E-4</v>
          </cell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NP</v>
          </cell>
          <cell r="V1348" t="str">
            <v>wild pops available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/>
          <cell r="L1349"/>
          <cell r="N1349"/>
          <cell r="O1349" t="e">
            <v>#DIV/0!</v>
          </cell>
          <cell r="Q1349" t="str">
            <v>Do Not Buy</v>
          </cell>
          <cell r="V1349" t="str">
            <v xml:space="preserve">Not present? Not in the db.  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/>
          <cell r="L1350"/>
          <cell r="N1350"/>
          <cell r="O1350" t="e">
            <v>#DIV/0!</v>
          </cell>
          <cell r="V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/>
          <cell r="L1352"/>
          <cell r="N1352"/>
          <cell r="O1352" t="e">
            <v>#DIV/0!</v>
          </cell>
          <cell r="Q1352" t="str">
            <v>Do Not Buy</v>
          </cell>
          <cell r="V1352" t="str">
            <v xml:space="preserve">Not present? Not in the db.  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/>
          <cell r="K1353">
            <v>15</v>
          </cell>
          <cell r="M1353">
            <v>95000</v>
          </cell>
          <cell r="N1353"/>
          <cell r="O1353">
            <v>1.5789473684210527E-4</v>
          </cell>
          <cell r="T1353" t="str">
            <v>NP</v>
          </cell>
          <cell r="V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/>
          <cell r="L1354"/>
          <cell r="N1354"/>
          <cell r="O1354" t="e">
            <v>#DIV/0!</v>
          </cell>
          <cell r="Q1354" t="str">
            <v>Do Not Buy</v>
          </cell>
          <cell r="V1354" t="str">
            <v xml:space="preserve">Not present? Not in the db.  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/>
          <cell r="L1355" t="str">
            <v>no PM, JFN, TCN, Ion, PN, SS, Agr, Sp</v>
          </cell>
          <cell r="N1355"/>
          <cell r="O1355" t="e">
            <v>#DIV/0!</v>
          </cell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/>
          <cell r="L1357"/>
          <cell r="N1357"/>
          <cell r="O1357" t="e">
            <v>#DIV/0!</v>
          </cell>
          <cell r="Q1357" t="str">
            <v>Do Not Buy</v>
          </cell>
          <cell r="V1357" t="str">
            <v xml:space="preserve">Not present? Not in the db.  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Q1358" t="str">
            <v>Do Not Buy?</v>
          </cell>
          <cell r="V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/>
          <cell r="L1359"/>
          <cell r="N1359"/>
          <cell r="O1359" t="e">
            <v>#DIV/0!</v>
          </cell>
          <cell r="Q1359" t="str">
            <v>Do Not Buy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/>
          <cell r="L1360"/>
          <cell r="N1360"/>
          <cell r="O1360" t="e">
            <v>#DIV/0!</v>
          </cell>
          <cell r="Q1360" t="str">
            <v>Do Not Buy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/>
          <cell r="L1361"/>
          <cell r="N1361"/>
          <cell r="O1361" t="e">
            <v>#DIV/0!</v>
          </cell>
          <cell r="Q1361" t="str">
            <v>Do Not Buy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/>
          <cell r="L1365"/>
          <cell r="N1365"/>
          <cell r="O1365" t="e">
            <v>#DIV/0!</v>
          </cell>
          <cell r="Q1365" t="str">
            <v>Do Not Buy</v>
          </cell>
          <cell r="V1365" t="str">
            <v xml:space="preserve">Not present? Not in the db.  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/>
          <cell r="L1367"/>
          <cell r="N1367"/>
          <cell r="O1367" t="e">
            <v>#DIV/0!</v>
          </cell>
          <cell r="Q1367" t="str">
            <v>Do Not Buy</v>
          </cell>
          <cell r="V1367" t="str">
            <v xml:space="preserve">Not present? Not in the db.  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/>
          <cell r="L1368"/>
          <cell r="N1368"/>
          <cell r="O1368" t="e">
            <v>#DIV/0!</v>
          </cell>
          <cell r="Q1368" t="str">
            <v>Do Not Buy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/>
          <cell r="K1369">
            <v>65</v>
          </cell>
          <cell r="L1369" t="str">
            <v>JFNew</v>
          </cell>
          <cell r="M1369">
            <v>300000</v>
          </cell>
          <cell r="N1369"/>
          <cell r="O1369">
            <v>2.1666666666666666E-4</v>
          </cell>
          <cell r="Q1369" t="str">
            <v>Do Not Buy</v>
          </cell>
          <cell r="T1369" t="str">
            <v>NP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/>
          <cell r="L1370"/>
          <cell r="N1370"/>
          <cell r="O1370" t="e">
            <v>#DIV/0!</v>
          </cell>
          <cell r="Q1370" t="str">
            <v>Do Not Buy</v>
          </cell>
          <cell r="V1370" t="str">
            <v xml:space="preserve">Not present? Not in the db.  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/>
          <cell r="L1371"/>
          <cell r="N1371"/>
          <cell r="O1371" t="e">
            <v>#DIV/0!</v>
          </cell>
          <cell r="Q1371" t="str">
            <v>Do Not Buy</v>
          </cell>
          <cell r="R1371" t="str">
            <v>U</v>
          </cell>
          <cell r="V1371" t="str">
            <v>Orchid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/>
          <cell r="L1372"/>
          <cell r="N1372"/>
          <cell r="O1372" t="e">
            <v>#DIV/0!</v>
          </cell>
          <cell r="Q1372" t="str">
            <v>Do Not Buy</v>
          </cell>
          <cell r="R1372" t="str">
            <v>U</v>
          </cell>
          <cell r="V1372" t="str">
            <v>Orchid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/>
          <cell r="L1373"/>
          <cell r="N1373"/>
          <cell r="O1373" t="e">
            <v>#DIV/0!</v>
          </cell>
          <cell r="Q1373" t="str">
            <v>Do Not Buy</v>
          </cell>
          <cell r="R1373" t="str">
            <v>U</v>
          </cell>
          <cell r="V1373" t="str">
            <v>Orchid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/>
          <cell r="L1374"/>
          <cell r="N1374"/>
          <cell r="O1374" t="e">
            <v>#DIV/0!</v>
          </cell>
          <cell r="Q1374" t="str">
            <v>Do Not Buy</v>
          </cell>
          <cell r="R1374" t="str">
            <v>U</v>
          </cell>
          <cell r="V1374" t="str">
            <v>Orchid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/>
          <cell r="L1375"/>
          <cell r="N1375"/>
          <cell r="O1375" t="e">
            <v>#DIV/0!</v>
          </cell>
          <cell r="Q1375" t="str">
            <v>Do Not Buy</v>
          </cell>
          <cell r="R1375" t="str">
            <v>U</v>
          </cell>
          <cell r="V1375" t="str">
            <v>Orchid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/>
          <cell r="L1376"/>
          <cell r="N1376"/>
          <cell r="O1376" t="e">
            <v>#DIV/0!</v>
          </cell>
          <cell r="Q1376" t="str">
            <v>Do Not Buy</v>
          </cell>
          <cell r="R1376" t="str">
            <v>U</v>
          </cell>
          <cell r="V1376" t="str">
            <v>Orchid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/>
          <cell r="L1377"/>
          <cell r="N1377"/>
          <cell r="O1377" t="e">
            <v>#DIV/0!</v>
          </cell>
          <cell r="Q1377" t="str">
            <v>Do Not Buy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/>
          <cell r="L1378"/>
          <cell r="N1378"/>
          <cell r="O1378" t="e">
            <v>#DIV/0!</v>
          </cell>
          <cell r="Q1378" t="str">
            <v>Do Not Buy</v>
          </cell>
          <cell r="V1378" t="str">
            <v xml:space="preserve">Not present? Not in the db.  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/>
          <cell r="L1379"/>
          <cell r="N1379"/>
          <cell r="O1379" t="e">
            <v>#DIV/0!</v>
          </cell>
          <cell r="Q1379" t="str">
            <v>Do Not Buy</v>
          </cell>
          <cell r="V1379" t="str">
            <v xml:space="preserve">Not present? Not in the db.  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/>
          <cell r="K1380">
            <v>8</v>
          </cell>
          <cell r="M1380">
            <v>16000</v>
          </cell>
          <cell r="N1380"/>
          <cell r="O1380">
            <v>5.0000000000000001E-4</v>
          </cell>
          <cell r="Q1380" t="str">
            <v>Do Not Buy?</v>
          </cell>
          <cell r="T1380" t="str">
            <v>NP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/>
          <cell r="L1383"/>
          <cell r="N1383"/>
          <cell r="O1383" t="e">
            <v>#DIV/0!</v>
          </cell>
          <cell r="Q1383" t="str">
            <v>Do Not Buy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/>
          <cell r="L1384"/>
          <cell r="N1384"/>
          <cell r="O1384" t="e">
            <v>#DIV/0!</v>
          </cell>
          <cell r="Q1384" t="str">
            <v>Do Not Buy</v>
          </cell>
          <cell r="V1384" t="str">
            <v xml:space="preserve">Not present? Not in the db.  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/>
          <cell r="K1385">
            <v>70</v>
          </cell>
          <cell r="L1385"/>
          <cell r="M1385">
            <v>16000</v>
          </cell>
          <cell r="N1385"/>
          <cell r="O1385">
            <v>4.3750000000000004E-3</v>
          </cell>
          <cell r="Q1385" t="str">
            <v>Do Not Buy?</v>
          </cell>
          <cell r="R1385" t="str">
            <v>U</v>
          </cell>
          <cell r="T1385" t="str">
            <v>NP?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/>
          <cell r="L1386"/>
          <cell r="N1386"/>
          <cell r="O1386" t="e">
            <v>#DIV/0!</v>
          </cell>
          <cell r="Q1386" t="str">
            <v>Do Not Buy?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/>
          <cell r="L1387" t="str">
            <v>no PM, JFN, TCN, Ion, PN, SS, Agr, Sp</v>
          </cell>
          <cell r="N1387"/>
          <cell r="O1387" t="e">
            <v>#DIV/0!</v>
          </cell>
          <cell r="Q1387" t="str">
            <v>Do Not Buy?</v>
          </cell>
          <cell r="R1387" t="str">
            <v>U</v>
          </cell>
          <cell r="T1387" t="str">
            <v>NP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/>
          <cell r="L1388"/>
          <cell r="N1388"/>
          <cell r="O1388" t="e">
            <v>#DIV/0!</v>
          </cell>
          <cell r="Q1388" t="str">
            <v>Do Not Buy?</v>
          </cell>
          <cell r="R1388" t="str">
            <v>U</v>
          </cell>
          <cell r="V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/>
          <cell r="L1389"/>
          <cell r="N1389"/>
          <cell r="O1389" t="e">
            <v>#DIV/0!</v>
          </cell>
          <cell r="Q1389" t="str">
            <v>Do Not Buy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/>
          <cell r="L1390"/>
          <cell r="N1390"/>
          <cell r="O1390" t="e">
            <v>#DIV/0!</v>
          </cell>
          <cell r="Q1390" t="str">
            <v>Do Not Buy</v>
          </cell>
          <cell r="V1390" t="str">
            <v xml:space="preserve">Not present? Not in the db.  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/>
          <cell r="L1391"/>
          <cell r="N1391"/>
          <cell r="O1391" t="e">
            <v>#DIV/0!</v>
          </cell>
          <cell r="Q1391" t="str">
            <v>Do Not Buy</v>
          </cell>
          <cell r="V1391" t="str">
            <v xml:space="preserve">Not present? Not in the db.  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/>
          <cell r="K1392">
            <v>15</v>
          </cell>
          <cell r="M1392">
            <v>680</v>
          </cell>
          <cell r="N1392"/>
          <cell r="O1392">
            <v>2.2058823529411766E-2</v>
          </cell>
          <cell r="Q1392" t="str">
            <v>Do Not Buy</v>
          </cell>
          <cell r="R1392" t="str">
            <v>U</v>
          </cell>
          <cell r="S1392" t="str">
            <v>UH</v>
          </cell>
          <cell r="T1392" t="str">
            <v>NP?</v>
          </cell>
          <cell r="V1392" t="str">
            <v>wild pop available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/>
          <cell r="L1393"/>
          <cell r="N1393"/>
          <cell r="O1393" t="e">
            <v>#DIV/0!</v>
          </cell>
          <cell r="Q1393" t="str">
            <v>Do Not Buy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/>
          <cell r="L1394"/>
          <cell r="N1394"/>
          <cell r="O1394" t="e">
            <v>#DIV/0!</v>
          </cell>
          <cell r="Q1394" t="str">
            <v>Do Not Buy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/>
          <cell r="L1395"/>
          <cell r="N1395"/>
          <cell r="O1395" t="e">
            <v>#DIV/0!</v>
          </cell>
          <cell r="P1395" t="str">
            <v>Recalcitrant</v>
          </cell>
          <cell r="Q1395" t="str">
            <v>Do Not Buy</v>
          </cell>
          <cell r="V1395" t="str">
            <v>Not historically present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/>
          <cell r="L1396"/>
          <cell r="N1396"/>
          <cell r="O1396" t="e">
            <v>#DIV/0!</v>
          </cell>
          <cell r="Q1396" t="str">
            <v>Do Not Buy</v>
          </cell>
          <cell r="V1396" t="str">
            <v xml:space="preserve">Not present? Not in the db.  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/>
          <cell r="L1397"/>
          <cell r="N1397"/>
          <cell r="O1397" t="e">
            <v>#DIV/0!</v>
          </cell>
          <cell r="Q1397" t="str">
            <v>Do Not Buy</v>
          </cell>
          <cell r="V1397" t="str">
            <v xml:space="preserve">Not present? Not in the db.  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/>
          <cell r="L1398"/>
          <cell r="N1398"/>
          <cell r="O1398" t="e">
            <v>#DIV/0!</v>
          </cell>
          <cell r="Q1398" t="str">
            <v>Do Not Buy</v>
          </cell>
          <cell r="V1398" t="str">
            <v xml:space="preserve">Not present? Not in the db.  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/>
          <cell r="L1400"/>
          <cell r="N1400"/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U1400" t="str">
            <v>SR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/>
          <cell r="K1401">
            <v>50</v>
          </cell>
          <cell r="M1401">
            <v>6000</v>
          </cell>
          <cell r="N1401"/>
          <cell r="O1401">
            <v>8.3333333333333332E-3</v>
          </cell>
          <cell r="Q1401" t="str">
            <v>Do Not Buy?</v>
          </cell>
          <cell r="R1401" t="str">
            <v>U</v>
          </cell>
          <cell r="T1401" t="str">
            <v>NP - local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/>
          <cell r="L1402"/>
          <cell r="N1402"/>
          <cell r="O1402" t="e">
            <v>#DIV/0!</v>
          </cell>
          <cell r="Q1402" t="str">
            <v>Do Not Buy</v>
          </cell>
          <cell r="V1402" t="str">
            <v xml:space="preserve">Not present? Not in the db.  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/>
          <cell r="L1403"/>
          <cell r="N1403"/>
          <cell r="O1403" t="e">
            <v>#DIV/0!</v>
          </cell>
          <cell r="Q1403" t="str">
            <v>Do Not Buy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/>
          <cell r="K1406">
            <v>15</v>
          </cell>
          <cell r="M1406">
            <v>11000</v>
          </cell>
          <cell r="N1406"/>
          <cell r="O1406">
            <v>1.3636363636363637E-3</v>
          </cell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/>
          <cell r="N1407"/>
          <cell r="O1407" t="e">
            <v>#REF!</v>
          </cell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/>
          <cell r="K1408">
            <v>40</v>
          </cell>
          <cell r="L1408"/>
          <cell r="M1408">
            <v>7300</v>
          </cell>
          <cell r="N1408"/>
          <cell r="O1408" t="e">
            <v>#REF!</v>
          </cell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/>
          <cell r="L1409"/>
          <cell r="N1409"/>
          <cell r="O1409" t="e">
            <v>#DIV/0!</v>
          </cell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/>
          <cell r="L1410"/>
          <cell r="N1410"/>
          <cell r="O1410" t="e">
            <v>#DIV/0!</v>
          </cell>
          <cell r="Q1410" t="str">
            <v>Do Not Buy</v>
          </cell>
          <cell r="V1410" t="str">
            <v xml:space="preserve">Not present? Not in the db.  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/>
          <cell r="L1411"/>
          <cell r="N1411"/>
          <cell r="O1411" t="e">
            <v>#DIV/0!</v>
          </cell>
          <cell r="Q1411" t="str">
            <v>Do Not Buy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/>
          <cell r="L1412"/>
          <cell r="N1412"/>
          <cell r="O1412" t="e">
            <v>#DIV/0!</v>
          </cell>
          <cell r="Q1412" t="str">
            <v>Do Not Buy</v>
          </cell>
          <cell r="V1412" t="str">
            <v>Not present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L1413"/>
          <cell r="N1413"/>
          <cell r="O1413" t="e">
            <v>#DIV/0!</v>
          </cell>
          <cell r="Q1413" t="str">
            <v>Do Not Buy</v>
          </cell>
          <cell r="R1413" t="str">
            <v>U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/>
          <cell r="L1415"/>
          <cell r="N1415"/>
          <cell r="O1415" t="e">
            <v>#DIV/0!</v>
          </cell>
          <cell r="Q1415" t="str">
            <v>Do Not Buy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/>
          <cell r="L1416"/>
          <cell r="N1416"/>
          <cell r="O1416" t="e">
            <v>#DIV/0!</v>
          </cell>
          <cell r="Q1416" t="str">
            <v>Do Not Buy</v>
          </cell>
          <cell r="V1416" t="str">
            <v xml:space="preserve">Not present? Not in the db.  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/>
          <cell r="L1418"/>
          <cell r="N1418"/>
          <cell r="O1418" t="e">
            <v>#DIV/0!</v>
          </cell>
          <cell r="Q1418" t="str">
            <v>Do Not Buy</v>
          </cell>
          <cell r="V1418" t="str">
            <v xml:space="preserve">Not present? Not in the db.  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/>
          <cell r="L1419"/>
          <cell r="N1419"/>
          <cell r="O1419" t="e">
            <v>#DIV/0!</v>
          </cell>
          <cell r="Q1419" t="str">
            <v>Do Not Buy</v>
          </cell>
          <cell r="V1419" t="str">
            <v xml:space="preserve">Not present? Not in the db.  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/>
          <cell r="L1420"/>
          <cell r="N1420"/>
          <cell r="O1420" t="e">
            <v>#DIV/0!</v>
          </cell>
          <cell r="Q1420" t="str">
            <v>Do Not Buy</v>
          </cell>
          <cell r="V1420" t="str">
            <v xml:space="preserve">Not present? Not in the db.  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L1421"/>
          <cell r="N1421"/>
          <cell r="O1421" t="e">
            <v>#DIV/0!</v>
          </cell>
          <cell r="Q1421" t="str">
            <v>Do Not Buy</v>
          </cell>
          <cell r="R1421" t="str">
            <v>U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/>
          <cell r="L1422"/>
          <cell r="N1422"/>
          <cell r="O1422" t="e">
            <v>#DIV/0!</v>
          </cell>
          <cell r="Q1422" t="str">
            <v>Do Not Buy</v>
          </cell>
          <cell r="V1422" t="str">
            <v xml:space="preserve">Not present? Not in the db.  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/>
          <cell r="L1423"/>
          <cell r="N1423"/>
          <cell r="O1423" t="e">
            <v>#DIV/0!</v>
          </cell>
          <cell r="Q1423" t="str">
            <v>Do Not Buy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L1424"/>
          <cell r="N1424"/>
          <cell r="O1424" t="e">
            <v>#DIV/0!</v>
          </cell>
          <cell r="Q1424" t="str">
            <v>Do Not Buy</v>
          </cell>
          <cell r="R1424" t="str">
            <v>U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/>
          <cell r="L1425"/>
          <cell r="N1425"/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U1425" t="str">
            <v>SR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/>
          <cell r="L1426"/>
          <cell r="N1426"/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U1426" t="str">
            <v>SR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/>
          <cell r="L1427"/>
          <cell r="N1427"/>
          <cell r="O1427" t="e">
            <v>#DIV/0!</v>
          </cell>
          <cell r="P1427" t="str">
            <v>Recalcitrant</v>
          </cell>
          <cell r="Q1427" t="str">
            <v>Do Not Buy</v>
          </cell>
          <cell r="U1427" t="str">
            <v>SR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/>
          <cell r="L1428"/>
          <cell r="N1428"/>
          <cell r="O1428" t="e">
            <v>#DIV/0!</v>
          </cell>
          <cell r="P1428" t="str">
            <v>Recalcitrant</v>
          </cell>
          <cell r="Q1428" t="str">
            <v>Do Not Buy</v>
          </cell>
          <cell r="U1428" t="str">
            <v>SR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/>
          <cell r="L1429"/>
          <cell r="N1429"/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U1429" t="str">
            <v>SR</v>
          </cell>
          <cell r="V1429" t="str">
            <v xml:space="preserve">Not present? Not in the db.  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/>
          <cell r="L1430"/>
          <cell r="N1430"/>
          <cell r="O1430" t="e">
            <v>#DIV/0!</v>
          </cell>
          <cell r="P1430" t="str">
            <v>Recalcitrant</v>
          </cell>
          <cell r="Q1430" t="str">
            <v>Do Not Buy</v>
          </cell>
          <cell r="U1430" t="str">
            <v>SR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/>
          <cell r="L1431"/>
          <cell r="N1431"/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U1431" t="str">
            <v>SR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/>
          <cell r="L1432" t="str">
            <v>no PM, JFN, TCN, Ion, PN, SS, Agr, Sp</v>
          </cell>
          <cell r="N1432"/>
          <cell r="O1432" t="e">
            <v>#DIV/0!</v>
          </cell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/>
          <cell r="L1433" t="str">
            <v>no PM, JFN, TCN, Ion, PN, SS, Agr, Sp</v>
          </cell>
          <cell r="N1433"/>
          <cell r="O1433" t="e">
            <v>#DIV/0!</v>
          </cell>
          <cell r="Q1433" t="str">
            <v>Do Not Buy</v>
          </cell>
          <cell r="R1433" t="str">
            <v>U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/>
          <cell r="K1434">
            <v>20</v>
          </cell>
          <cell r="M1434">
            <v>450</v>
          </cell>
          <cell r="N1434"/>
          <cell r="O1434">
            <v>4.4444444444444446E-2</v>
          </cell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/>
          <cell r="L1435"/>
          <cell r="N1435"/>
          <cell r="O1435" t="e">
            <v>#DIV/0!</v>
          </cell>
          <cell r="Q1435" t="str">
            <v>Do Not Buy</v>
          </cell>
          <cell r="V1435" t="str">
            <v xml:space="preserve">Not present? Not in the db.  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/>
          <cell r="L1436"/>
          <cell r="N1436"/>
          <cell r="O1436" t="e">
            <v>#DIV/0!</v>
          </cell>
          <cell r="Q1436" t="str">
            <v>Do Not Buy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/>
          <cell r="L1440"/>
          <cell r="N1440"/>
          <cell r="O1440" t="e">
            <v>#DIV/0!</v>
          </cell>
          <cell r="Q1440" t="str">
            <v>Do Not Buy</v>
          </cell>
          <cell r="V1440" t="str">
            <v xml:space="preserve">Not present? Not in the db.  </v>
          </cell>
        </row>
        <row r="1441">
          <cell r="A1441" t="str">
            <v>Uniola latifolia</v>
          </cell>
          <cell r="Q1441" t="str">
            <v>Do Not Buy</v>
          </cell>
          <cell r="V1441" t="str">
            <v>Not in Lake Co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/>
          <cell r="L1443"/>
          <cell r="N1443"/>
          <cell r="O1443" t="e">
            <v>#DIV/0!</v>
          </cell>
          <cell r="Q1443" t="str">
            <v>Do Not Buy</v>
          </cell>
          <cell r="V1443" t="str">
            <v xml:space="preserve">Not present? Not in the db.  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/>
          <cell r="L1444"/>
          <cell r="N1444"/>
          <cell r="O1444" t="e">
            <v>#DIV/0!</v>
          </cell>
          <cell r="Q1444" t="str">
            <v>Do Not Buy</v>
          </cell>
          <cell r="V1444" t="str">
            <v xml:space="preserve">Not present? Not in the db.  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/>
          <cell r="L1445"/>
          <cell r="N1445"/>
          <cell r="O1445" t="e">
            <v>#DIV/0!</v>
          </cell>
          <cell r="Q1445" t="str">
            <v>Do Not Buy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/>
          <cell r="L1446"/>
          <cell r="N1446"/>
          <cell r="O1446" t="e">
            <v>#DIV/0!</v>
          </cell>
          <cell r="Q1446" t="str">
            <v>Do Not Buy</v>
          </cell>
          <cell r="V1446" t="str">
            <v xml:space="preserve">Not present? Not in the db.  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/>
          <cell r="L1447"/>
          <cell r="N1447"/>
          <cell r="O1447" t="e">
            <v>#DIV/0!</v>
          </cell>
          <cell r="Q1447" t="str">
            <v>Do Not Buy</v>
          </cell>
          <cell r="V1447" t="str">
            <v xml:space="preserve">Not present? Not in the db.  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/>
          <cell r="L1448"/>
          <cell r="N1448"/>
          <cell r="O1448" t="e">
            <v>#DIV/0!</v>
          </cell>
          <cell r="Q1448" t="str">
            <v>Do Not Buy</v>
          </cell>
          <cell r="V1448" t="str">
            <v xml:space="preserve">Not present? Not in the db.  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/>
          <cell r="L1449"/>
          <cell r="N1449"/>
          <cell r="O1449" t="e">
            <v>#DIV/0!</v>
          </cell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/>
          <cell r="L1450"/>
          <cell r="N1450"/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SR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/>
          <cell r="L1451"/>
          <cell r="N1451"/>
          <cell r="O1451" t="e">
            <v>#DIV/0!</v>
          </cell>
          <cell r="Q1451" t="str">
            <v>Do Not Buy</v>
          </cell>
          <cell r="U1451" t="str">
            <v>SR</v>
          </cell>
          <cell r="V1451" t="str">
            <v xml:space="preserve">Not present? Not in the db.  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/>
          <cell r="L1452" t="str">
            <v>no PM, JFN, TCN, Ion, PN, SS, Agr, Sp</v>
          </cell>
          <cell r="N1452"/>
          <cell r="O1452" t="e">
            <v>#DIV/0!</v>
          </cell>
          <cell r="Q1452" t="str">
            <v>Do Not Buy</v>
          </cell>
          <cell r="R1452" t="str">
            <v>U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L1453" t="str">
            <v>no PM, JFN, TCN, Ion, PN, SS, Agr, Sp</v>
          </cell>
          <cell r="N1453"/>
          <cell r="O1453" t="e">
            <v>#DIV/0!</v>
          </cell>
          <cell r="Q1453" t="str">
            <v>Do Not Buy</v>
          </cell>
          <cell r="R1453" t="str">
            <v>U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/>
          <cell r="L1454" t="str">
            <v>no PM, JFN, TCN, Ion, PN, SS, Agr, Sp</v>
          </cell>
          <cell r="N1454"/>
          <cell r="O1454" t="e">
            <v>#DIV/0!</v>
          </cell>
          <cell r="Q1454" t="str">
            <v>Do Not Buy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/>
          <cell r="L1455" t="str">
            <v>no PM, JFN, TCN, Ion, PN, SS, Agr, Sp</v>
          </cell>
          <cell r="N1455"/>
          <cell r="O1455" t="e">
            <v>#DIV/0!</v>
          </cell>
          <cell r="Q1455" t="str">
            <v>Do Not Buy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L1456" t="str">
            <v>no PM, JFN, TCN, Ion, PN, SS, Agr, Sp</v>
          </cell>
          <cell r="N1456"/>
          <cell r="O1456" t="e">
            <v>#DIV/0!</v>
          </cell>
          <cell r="Q1456" t="str">
            <v>Do Not Buy</v>
          </cell>
          <cell r="R1456" t="str">
            <v>U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/>
          <cell r="L1457" t="str">
            <v>no PM, JFN, TCN, Ion, PN, SS, Agr, Sp</v>
          </cell>
          <cell r="N1457"/>
          <cell r="O1457" t="e">
            <v>#DIV/0!</v>
          </cell>
          <cell r="Q1457" t="str">
            <v>Do Not Buy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L1458"/>
          <cell r="N1458"/>
          <cell r="O1458" t="e">
            <v>#DIV/0!</v>
          </cell>
          <cell r="Q1458" t="str">
            <v>Do Not Buy</v>
          </cell>
          <cell r="R1458" t="str">
            <v>U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/>
          <cell r="L1459"/>
          <cell r="N1459"/>
          <cell r="O1459" t="e">
            <v>#DIV/0!</v>
          </cell>
          <cell r="Q1459" t="str">
            <v>Do Not Buy</v>
          </cell>
          <cell r="V1459" t="str">
            <v xml:space="preserve">Not present? Not in the db.  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/>
          <cell r="L1460"/>
          <cell r="N1460"/>
          <cell r="O1460" t="e">
            <v>#DIV/0!</v>
          </cell>
          <cell r="Q1460" t="str">
            <v>Do Not Buy</v>
          </cell>
          <cell r="V1460" t="str">
            <v xml:space="preserve">Not present? Not in the db.  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/>
          <cell r="L1461"/>
          <cell r="N1461"/>
          <cell r="O1461" t="e">
            <v>#DIV/0!</v>
          </cell>
          <cell r="Q1461" t="str">
            <v>Do Not Buy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/>
          <cell r="L1464"/>
          <cell r="N1464"/>
          <cell r="O1464" t="e">
            <v>#DIV/0!</v>
          </cell>
          <cell r="Q1464" t="str">
            <v>Do Not Buy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/>
          <cell r="L1467"/>
          <cell r="N1467"/>
          <cell r="O1467" t="e">
            <v>#DIV/0!</v>
          </cell>
          <cell r="Q1467" t="str">
            <v>Do Not Buy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/>
          <cell r="L1472"/>
          <cell r="N1472"/>
          <cell r="O1472" t="e">
            <v>#DIV/0!</v>
          </cell>
          <cell r="Q1472" t="str">
            <v>Do Not Buy</v>
          </cell>
          <cell r="V1472" t="str">
            <v xml:space="preserve">Not present? Not in the db.  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/>
          <cell r="L1475"/>
          <cell r="N1475"/>
          <cell r="O1475" t="e">
            <v>#DIV/0!</v>
          </cell>
          <cell r="Q1475" t="str">
            <v>Do Not Buy</v>
          </cell>
          <cell r="V1475" t="str">
            <v xml:space="preserve">Not present? Not in the db.  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/>
          <cell r="L1476"/>
          <cell r="N1476"/>
          <cell r="O1476" t="e">
            <v>#DIV/0!</v>
          </cell>
          <cell r="Q1476" t="str">
            <v>Do Not Buy</v>
          </cell>
          <cell r="V1476" t="str">
            <v xml:space="preserve">Not present? Not in the db.  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L1478"/>
          <cell r="N1478"/>
          <cell r="O1478" t="e">
            <v>#DIV/0!</v>
          </cell>
          <cell r="Q1478" t="str">
            <v>Do Not Buy</v>
          </cell>
          <cell r="R1478" t="str">
            <v>U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/>
          <cell r="K1479">
            <v>50</v>
          </cell>
          <cell r="M1479">
            <v>800000</v>
          </cell>
          <cell r="N1479"/>
          <cell r="O1479">
            <v>6.2500000000000001E-5</v>
          </cell>
          <cell r="Q1479" t="str">
            <v>Do Not Buy?</v>
          </cell>
          <cell r="T1479" t="str">
            <v>NP - local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/>
          <cell r="L1480"/>
          <cell r="N1480"/>
          <cell r="O1480" t="e">
            <v>#DIV/0!</v>
          </cell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/>
          <cell r="L1484"/>
          <cell r="N1484"/>
          <cell r="O1484" t="e">
            <v>#DIV/0!</v>
          </cell>
          <cell r="Q1484" t="str">
            <v>Do Not Buy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/>
          <cell r="L1485"/>
          <cell r="N1485"/>
          <cell r="O1485" t="e">
            <v>#DIV/0!</v>
          </cell>
          <cell r="Q1485" t="str">
            <v>Do Not Buy?</v>
          </cell>
          <cell r="R1485" t="str">
            <v>U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/>
          <cell r="L1486"/>
          <cell r="N1486"/>
          <cell r="O1486" t="e">
            <v>#DIV/0!</v>
          </cell>
          <cell r="Q1486" t="str">
            <v>Do Not Buy?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/>
          <cell r="L1488"/>
          <cell r="N1488"/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SR</v>
          </cell>
          <cell r="V1488" t="str">
            <v xml:space="preserve">Not present? Not in the db.  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SR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/>
          <cell r="L1490"/>
          <cell r="N1490"/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SR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/>
          <cell r="L1491"/>
          <cell r="N1491"/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SR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/>
          <cell r="L1492"/>
          <cell r="N1492"/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SR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/>
          <cell r="L1493"/>
          <cell r="N1493"/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SR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/>
          <cell r="L1495"/>
          <cell r="N1495"/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SR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L1496"/>
          <cell r="N1496"/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SR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/>
          <cell r="L1497"/>
          <cell r="N1497"/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SR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/>
          <cell r="L1498"/>
          <cell r="N1498"/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SR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/>
          <cell r="K1499">
            <v>50</v>
          </cell>
          <cell r="M1499">
            <v>28000</v>
          </cell>
          <cell r="N1499"/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SR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/>
          <cell r="L1500"/>
          <cell r="N1500"/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SR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/>
          <cell r="L1501"/>
          <cell r="N1501"/>
          <cell r="O1501" t="e">
            <v>#DIV/0!</v>
          </cell>
          <cell r="P1501" t="str">
            <v>Recalcitrant</v>
          </cell>
          <cell r="U1501" t="str">
            <v>SR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/>
          <cell r="L1502"/>
          <cell r="N1502"/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SR</v>
          </cell>
          <cell r="V1502" t="str">
            <v xml:space="preserve">Not present? Not in the db.  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/>
          <cell r="L1503"/>
          <cell r="N1503"/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SR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/>
          <cell r="L1505"/>
          <cell r="N1505"/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SR</v>
          </cell>
          <cell r="V1505" t="str">
            <v xml:space="preserve">Not present? Not in the db.  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/>
          <cell r="L1506"/>
          <cell r="N1506"/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SR</v>
          </cell>
          <cell r="V1506" t="str">
            <v xml:space="preserve">Not present? Not in the db.  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/>
          <cell r="L1507"/>
          <cell r="N1507"/>
          <cell r="O1507" t="e">
            <v>#DIV/0!</v>
          </cell>
          <cell r="Q1507" t="str">
            <v>Do Not Buy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/>
          <cell r="L1508"/>
          <cell r="N1508"/>
          <cell r="O1508" t="e">
            <v>#DIV/0!</v>
          </cell>
          <cell r="Q1508" t="str">
            <v>Do Not Buy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/>
          <cell r="L1510"/>
          <cell r="N1510"/>
          <cell r="O1510" t="e">
            <v>#DIV/0!</v>
          </cell>
          <cell r="Q1510" t="str">
            <v>Do Not Buy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/>
          <cell r="L1512"/>
          <cell r="N1512"/>
          <cell r="O1512" t="e">
            <v>#DIV/0!</v>
          </cell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/>
          <cell r="L1513"/>
          <cell r="N1513"/>
          <cell r="O1513" t="e">
            <v>#DIV/0!</v>
          </cell>
          <cell r="V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/>
          <cell r="L1514"/>
          <cell r="N1514"/>
          <cell r="O1514" t="e">
            <v>#DIV/0!</v>
          </cell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/>
          <cell r="L1515"/>
          <cell r="N1515"/>
          <cell r="O1515" t="e">
            <v>#DIV/0!</v>
          </cell>
          <cell r="Q1515" t="str">
            <v>Do Not Buy</v>
          </cell>
          <cell r="V1515" t="str">
            <v xml:space="preserve">Not present? Not in the db.  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/>
          <cell r="L1516"/>
          <cell r="N1516"/>
          <cell r="O1516" t="e">
            <v>#DIV/0!</v>
          </cell>
          <cell r="Q1516" t="str">
            <v>Do Not Buy</v>
          </cell>
          <cell r="V1516" t="str">
            <v xml:space="preserve">Not present? Not in the db.  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/>
          <cell r="L1517"/>
          <cell r="N1517"/>
          <cell r="O1517" t="e">
            <v>#DIV/0!</v>
          </cell>
          <cell r="Q1517" t="str">
            <v>Do Not Buy</v>
          </cell>
          <cell r="V1517" t="str">
            <v xml:space="preserve">Not present? Not in the db.  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/>
          <cell r="L1519"/>
          <cell r="N1519"/>
          <cell r="O1519" t="e">
            <v>#DIV/0!</v>
          </cell>
          <cell r="Q1519" t="str">
            <v>Do Not Buy</v>
          </cell>
          <cell r="V1519" t="str">
            <v xml:space="preserve">Not present? Not in the db.  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/>
          <cell r="L1520"/>
          <cell r="N1520"/>
          <cell r="O1520" t="e">
            <v>#DIV/0!</v>
          </cell>
          <cell r="Q1520" t="str">
            <v>Do Not Buy</v>
          </cell>
          <cell r="V1520" t="str">
            <v xml:space="preserve">Not present? Not in the db.  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/>
          <cell r="L1521"/>
          <cell r="N1521"/>
          <cell r="O1521" t="e">
            <v>#DIV/0!</v>
          </cell>
          <cell r="Q1521" t="str">
            <v>Do Not Buy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/>
          <cell r="L1522"/>
          <cell r="N1522"/>
          <cell r="O1522" t="e">
            <v>#DIV/0!</v>
          </cell>
          <cell r="Q1522" t="str">
            <v>Do Not Buy</v>
          </cell>
          <cell r="V1522" t="str">
            <v xml:space="preserve">Not present? Not in the db.  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/>
          <cell r="K1523">
            <v>15</v>
          </cell>
          <cell r="M1523">
            <v>12000</v>
          </cell>
          <cell r="N1523"/>
          <cell r="O1523">
            <v>1.25E-3</v>
          </cell>
          <cell r="V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zoomScaleNormal="100" workbookViewId="0"/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3" width="9.109375" style="24"/>
    <col min="4" max="4" width="9.109375" style="67" customWidth="1"/>
    <col min="5" max="5" width="9.109375" style="24" customWidth="1"/>
    <col min="6" max="6" width="9.109375" style="30" customWidth="1"/>
    <col min="7" max="8" width="9.109375" style="32" customWidth="1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20" width="9.109375" style="32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249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260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179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23" t="s">
        <v>12</v>
      </c>
      <c r="B8" s="23"/>
      <c r="C8" s="27">
        <v>0.19</v>
      </c>
      <c r="D8" s="66">
        <v>0.19</v>
      </c>
      <c r="E8" s="28"/>
      <c r="F8" s="29"/>
      <c r="G8" s="73">
        <v>10.8</v>
      </c>
      <c r="H8" s="73">
        <f>D8*G8</f>
        <v>2.052</v>
      </c>
      <c r="I8" s="56"/>
      <c r="J8" s="57"/>
      <c r="K8" s="58">
        <v>16</v>
      </c>
      <c r="L8" s="58">
        <f>D8*K8</f>
        <v>3.04</v>
      </c>
      <c r="M8" s="37"/>
      <c r="N8" s="50"/>
      <c r="O8" s="38">
        <v>12</v>
      </c>
      <c r="P8" s="38">
        <f>D8*O8</f>
        <v>2.2800000000000002</v>
      </c>
      <c r="Q8" s="45"/>
      <c r="R8" s="48"/>
      <c r="S8" s="46">
        <v>18</v>
      </c>
      <c r="T8" s="46">
        <f t="shared" ref="T8" si="0">D8*S8</f>
        <v>3.42</v>
      </c>
      <c r="U8" s="68"/>
      <c r="V8" s="69"/>
      <c r="W8" s="70"/>
      <c r="X8" s="70"/>
      <c r="Y8" s="43"/>
      <c r="Z8" s="53"/>
      <c r="AA8" s="44">
        <v>20</v>
      </c>
      <c r="AB8" s="44">
        <f>D8*AA8</f>
        <v>3.8</v>
      </c>
    </row>
    <row r="9" spans="1:28" x14ac:dyDescent="0.25">
      <c r="A9" s="23" t="s">
        <v>13</v>
      </c>
      <c r="B9" s="23"/>
      <c r="C9" s="27">
        <v>15</v>
      </c>
      <c r="D9" s="66">
        <v>17</v>
      </c>
      <c r="E9" s="28"/>
      <c r="F9" s="29"/>
      <c r="G9" s="73">
        <v>13.8</v>
      </c>
      <c r="H9" s="73">
        <f t="shared" ref="H9:H10" si="1">D9*G9</f>
        <v>234.60000000000002</v>
      </c>
      <c r="I9" s="56"/>
      <c r="J9" s="57" t="s">
        <v>364</v>
      </c>
      <c r="K9" s="58">
        <v>24</v>
      </c>
      <c r="L9" s="58">
        <f>D9*K9</f>
        <v>408</v>
      </c>
      <c r="M9" s="37"/>
      <c r="N9" s="50"/>
      <c r="O9" s="38">
        <v>14</v>
      </c>
      <c r="P9" s="38">
        <f>D9*O9</f>
        <v>238</v>
      </c>
      <c r="Q9" s="45"/>
      <c r="R9" s="48"/>
      <c r="S9" s="46"/>
      <c r="T9" s="46"/>
      <c r="U9" s="68"/>
      <c r="V9" s="69"/>
      <c r="W9" s="70"/>
      <c r="X9" s="70"/>
      <c r="Y9" s="43"/>
      <c r="Z9" s="53" t="s">
        <v>364</v>
      </c>
      <c r="AA9" s="44">
        <v>50</v>
      </c>
      <c r="AB9" s="44">
        <f>D9*AA9</f>
        <v>850</v>
      </c>
    </row>
    <row r="10" spans="1:28" x14ac:dyDescent="0.25">
      <c r="A10" s="23" t="s">
        <v>14</v>
      </c>
      <c r="B10" s="23"/>
      <c r="C10" s="27">
        <v>15</v>
      </c>
      <c r="D10" s="66">
        <v>17</v>
      </c>
      <c r="E10" s="28"/>
      <c r="F10" s="29"/>
      <c r="G10" s="73">
        <v>11.4</v>
      </c>
      <c r="H10" s="73">
        <f t="shared" si="1"/>
        <v>193.8</v>
      </c>
      <c r="I10" s="56"/>
      <c r="J10" s="57"/>
      <c r="K10" s="58">
        <v>24</v>
      </c>
      <c r="L10" s="58">
        <f>D10*K10</f>
        <v>408</v>
      </c>
      <c r="M10" s="37"/>
      <c r="N10" s="50"/>
      <c r="O10" s="38">
        <v>12</v>
      </c>
      <c r="P10" s="38">
        <f>D10*O10</f>
        <v>204</v>
      </c>
      <c r="Q10" s="45"/>
      <c r="R10" s="48" t="s">
        <v>364</v>
      </c>
      <c r="S10" s="46">
        <v>22</v>
      </c>
      <c r="T10" s="46">
        <f t="shared" ref="T10" si="2">D10*S10</f>
        <v>374</v>
      </c>
      <c r="U10" s="68"/>
      <c r="V10" s="69"/>
      <c r="W10" s="70"/>
      <c r="X10" s="70"/>
      <c r="Y10" s="43"/>
      <c r="Z10" s="53"/>
      <c r="AA10" s="44">
        <v>20</v>
      </c>
      <c r="AB10" s="44">
        <f>D10*AA10</f>
        <v>340</v>
      </c>
    </row>
    <row r="11" spans="1:28" x14ac:dyDescent="0.25">
      <c r="A11" s="92" t="s">
        <v>15</v>
      </c>
      <c r="B11" s="92"/>
      <c r="C11" s="93">
        <v>4.6900000000000004</v>
      </c>
      <c r="D11" s="94">
        <v>0</v>
      </c>
      <c r="E11" s="28"/>
      <c r="F11" s="29"/>
      <c r="G11" s="31"/>
      <c r="H11" s="31"/>
      <c r="I11" s="56"/>
      <c r="J11" s="57"/>
      <c r="K11" s="58"/>
      <c r="L11" s="58"/>
      <c r="M11" s="37"/>
      <c r="N11" s="50"/>
      <c r="O11" s="38"/>
      <c r="P11" s="38"/>
      <c r="Q11" s="45"/>
      <c r="R11" s="48"/>
      <c r="S11" s="46"/>
      <c r="T11" s="46"/>
      <c r="U11" s="68"/>
      <c r="V11" s="69"/>
      <c r="W11" s="70"/>
      <c r="X11" s="70"/>
      <c r="Y11" s="43"/>
      <c r="Z11" s="53"/>
      <c r="AA11" s="44"/>
      <c r="AB11" s="44"/>
    </row>
    <row r="12" spans="1:28" x14ac:dyDescent="0.25">
      <c r="A12" s="23" t="s">
        <v>16</v>
      </c>
      <c r="B12" s="23" t="s">
        <v>328</v>
      </c>
      <c r="C12" s="27">
        <v>1.5</v>
      </c>
      <c r="D12" s="66">
        <v>1.5</v>
      </c>
      <c r="E12" s="28"/>
      <c r="F12" s="76" t="s">
        <v>364</v>
      </c>
      <c r="G12" s="73">
        <v>298</v>
      </c>
      <c r="H12" s="73">
        <f t="shared" ref="H12:H13" si="3">D12*G12</f>
        <v>447</v>
      </c>
      <c r="I12" s="56"/>
      <c r="J12" s="57"/>
      <c r="K12" s="58"/>
      <c r="L12" s="58"/>
      <c r="M12" s="37"/>
      <c r="N12" s="50"/>
      <c r="O12" s="38"/>
      <c r="P12" s="38"/>
      <c r="Q12" s="45"/>
      <c r="R12" s="48"/>
      <c r="S12" s="46"/>
      <c r="T12" s="46"/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3" t="s">
        <v>17</v>
      </c>
      <c r="B13" s="23" t="s">
        <v>100</v>
      </c>
      <c r="C13" s="27">
        <v>0.09</v>
      </c>
      <c r="D13" s="66">
        <v>0.1</v>
      </c>
      <c r="E13" s="28"/>
      <c r="F13" s="29" t="s">
        <v>364</v>
      </c>
      <c r="G13" s="31">
        <v>848</v>
      </c>
      <c r="H13" s="31">
        <f t="shared" si="3"/>
        <v>84.800000000000011</v>
      </c>
      <c r="I13" s="56"/>
      <c r="J13" s="57"/>
      <c r="K13" s="58"/>
      <c r="L13" s="58"/>
      <c r="M13" s="37"/>
      <c r="N13" s="50"/>
      <c r="O13" s="38"/>
      <c r="P13" s="38"/>
      <c r="Q13" s="45"/>
      <c r="R13" s="48" t="s">
        <v>364</v>
      </c>
      <c r="S13" s="46">
        <v>900</v>
      </c>
      <c r="T13" s="46">
        <f t="shared" ref="T13:T16" si="4">D13*S13</f>
        <v>90</v>
      </c>
      <c r="U13" s="68"/>
      <c r="V13" s="69"/>
      <c r="W13" s="77">
        <v>1200</v>
      </c>
      <c r="X13" s="77">
        <f>D13*W13</f>
        <v>120</v>
      </c>
      <c r="Y13" s="43"/>
      <c r="Z13" s="53"/>
      <c r="AA13" s="44"/>
      <c r="AB13" s="44"/>
    </row>
    <row r="14" spans="1:28" ht="15" customHeight="1" x14ac:dyDescent="0.25">
      <c r="A14" s="60" t="s">
        <v>18</v>
      </c>
      <c r="B14" s="23"/>
      <c r="C14" s="27">
        <v>0.23</v>
      </c>
      <c r="D14" s="66">
        <v>0.25</v>
      </c>
      <c r="E14" s="28"/>
      <c r="F14" s="29"/>
      <c r="G14" s="31"/>
      <c r="H14" s="31"/>
      <c r="I14" s="56"/>
      <c r="J14" s="57"/>
      <c r="K14" s="58">
        <v>225</v>
      </c>
      <c r="L14" s="58">
        <f>D14*K14</f>
        <v>56.25</v>
      </c>
      <c r="M14" s="37"/>
      <c r="N14" s="50"/>
      <c r="O14" s="38"/>
      <c r="P14" s="38"/>
      <c r="Q14" s="45"/>
      <c r="R14" s="48"/>
      <c r="S14" s="75">
        <v>118</v>
      </c>
      <c r="T14" s="75">
        <f t="shared" si="4"/>
        <v>29.5</v>
      </c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23" t="s">
        <v>19</v>
      </c>
      <c r="B15" s="23"/>
      <c r="C15" s="27">
        <v>0.94</v>
      </c>
      <c r="D15" s="66">
        <v>1</v>
      </c>
      <c r="E15" s="28"/>
      <c r="F15" s="29" t="s">
        <v>364</v>
      </c>
      <c r="G15" s="31">
        <v>218</v>
      </c>
      <c r="H15" s="31">
        <f>D15*G15</f>
        <v>218</v>
      </c>
      <c r="I15" s="56"/>
      <c r="J15" s="57"/>
      <c r="K15" s="58">
        <v>300</v>
      </c>
      <c r="L15" s="58">
        <f>D15*K15</f>
        <v>300</v>
      </c>
      <c r="M15" s="37"/>
      <c r="N15" s="50"/>
      <c r="O15" s="38"/>
      <c r="P15" s="38"/>
      <c r="Q15" s="45"/>
      <c r="R15" s="48"/>
      <c r="S15" s="46">
        <v>239</v>
      </c>
      <c r="T15" s="46">
        <f t="shared" si="4"/>
        <v>239</v>
      </c>
      <c r="U15" s="68"/>
      <c r="V15" s="69"/>
      <c r="W15" s="70"/>
      <c r="X15" s="70"/>
      <c r="Y15" s="43"/>
      <c r="Z15" s="53"/>
      <c r="AA15" s="74">
        <v>160</v>
      </c>
      <c r="AB15" s="74">
        <f>D15*AA15</f>
        <v>160</v>
      </c>
    </row>
    <row r="16" spans="1:28" x14ac:dyDescent="0.25">
      <c r="A16" s="23" t="s">
        <v>20</v>
      </c>
      <c r="B16" s="23"/>
      <c r="C16" s="27">
        <v>0.47</v>
      </c>
      <c r="D16" s="66">
        <v>0.5</v>
      </c>
      <c r="E16" s="28"/>
      <c r="F16" s="29"/>
      <c r="G16" s="31"/>
      <c r="H16" s="31"/>
      <c r="I16" s="56"/>
      <c r="J16" s="57"/>
      <c r="K16" s="58"/>
      <c r="L16" s="58"/>
      <c r="M16" s="37"/>
      <c r="N16" s="50"/>
      <c r="O16" s="38"/>
      <c r="P16" s="38"/>
      <c r="Q16" s="45"/>
      <c r="R16" s="78" t="s">
        <v>364</v>
      </c>
      <c r="S16" s="75">
        <v>760</v>
      </c>
      <c r="T16" s="75">
        <f t="shared" si="4"/>
        <v>380</v>
      </c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23" t="s">
        <v>21</v>
      </c>
      <c r="B17" s="23"/>
      <c r="C17" s="27">
        <v>0.23</v>
      </c>
      <c r="D17" s="66">
        <v>0.25</v>
      </c>
      <c r="E17" s="28"/>
      <c r="F17" s="29" t="s">
        <v>364</v>
      </c>
      <c r="G17" s="31">
        <v>303</v>
      </c>
      <c r="H17" s="31">
        <f t="shared" ref="H17:H18" si="5">D17*G17</f>
        <v>75.75</v>
      </c>
      <c r="I17" s="56"/>
      <c r="J17" s="57"/>
      <c r="K17" s="81">
        <v>600</v>
      </c>
      <c r="L17" s="81">
        <f>D17*K17</f>
        <v>150</v>
      </c>
      <c r="M17" s="37"/>
      <c r="N17" s="50"/>
      <c r="O17" s="38"/>
      <c r="P17" s="38"/>
      <c r="Q17" s="45"/>
      <c r="R17" s="48"/>
      <c r="S17" s="46"/>
      <c r="T17" s="46"/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23" t="s">
        <v>22</v>
      </c>
      <c r="B18" s="23"/>
      <c r="C18" s="27">
        <v>0.56000000000000005</v>
      </c>
      <c r="D18" s="66">
        <v>0.7</v>
      </c>
      <c r="E18" s="28"/>
      <c r="F18" s="29"/>
      <c r="G18" s="31">
        <v>158</v>
      </c>
      <c r="H18" s="31">
        <f t="shared" si="5"/>
        <v>110.6</v>
      </c>
      <c r="I18" s="56"/>
      <c r="J18" s="57"/>
      <c r="K18" s="81">
        <v>150</v>
      </c>
      <c r="L18" s="81">
        <f>D18*K18</f>
        <v>105</v>
      </c>
      <c r="M18" s="37"/>
      <c r="N18" s="50"/>
      <c r="O18" s="38"/>
      <c r="P18" s="38"/>
      <c r="Q18" s="45"/>
      <c r="R18" s="48"/>
      <c r="S18" s="46">
        <v>480</v>
      </c>
      <c r="T18" s="46">
        <f t="shared" ref="T18" si="6">D18*S18</f>
        <v>336</v>
      </c>
      <c r="U18" s="68"/>
      <c r="V18" s="69"/>
      <c r="W18" s="70"/>
      <c r="X18" s="70"/>
      <c r="Y18" s="43"/>
      <c r="Z18" s="53"/>
      <c r="AA18" s="44"/>
      <c r="AB18" s="44"/>
    </row>
    <row r="19" spans="1:28" x14ac:dyDescent="0.25">
      <c r="A19" s="92" t="s">
        <v>23</v>
      </c>
      <c r="B19" s="92"/>
      <c r="C19" s="93">
        <v>0.47</v>
      </c>
      <c r="D19" s="94">
        <v>0</v>
      </c>
      <c r="E19" s="28"/>
      <c r="F19" s="29"/>
      <c r="G19" s="31"/>
      <c r="H19" s="31"/>
      <c r="I19" s="56"/>
      <c r="J19" s="57"/>
      <c r="K19" s="58"/>
      <c r="L19" s="58"/>
      <c r="M19" s="37"/>
      <c r="N19" s="50"/>
      <c r="O19" s="38"/>
      <c r="P19" s="38"/>
      <c r="Q19" s="45"/>
      <c r="R19" s="48"/>
      <c r="S19" s="46"/>
      <c r="T19" s="46"/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23" t="s">
        <v>24</v>
      </c>
      <c r="B20" s="23"/>
      <c r="C20" s="27">
        <v>0.66</v>
      </c>
      <c r="D20" s="66">
        <v>0.7</v>
      </c>
      <c r="E20" s="28"/>
      <c r="F20" s="29"/>
      <c r="G20" s="31"/>
      <c r="H20" s="31"/>
      <c r="I20" s="56"/>
      <c r="J20" s="57"/>
      <c r="K20" s="58">
        <v>225</v>
      </c>
      <c r="L20" s="58">
        <f>D20*K20</f>
        <v>157.5</v>
      </c>
      <c r="M20" s="37"/>
      <c r="N20" s="50"/>
      <c r="O20" s="72">
        <v>92</v>
      </c>
      <c r="P20" s="72">
        <f>D20*O20</f>
        <v>64.399999999999991</v>
      </c>
      <c r="Q20" s="45"/>
      <c r="R20" s="48"/>
      <c r="S20" s="46"/>
      <c r="T20" s="46"/>
      <c r="U20" s="68"/>
      <c r="V20" s="69"/>
      <c r="W20" s="70"/>
      <c r="X20" s="70"/>
      <c r="Y20" s="43"/>
      <c r="Z20" s="53"/>
      <c r="AA20" s="44"/>
      <c r="AB20" s="44"/>
    </row>
    <row r="21" spans="1:28" x14ac:dyDescent="0.25">
      <c r="A21" s="23" t="s">
        <v>25</v>
      </c>
      <c r="B21" s="23"/>
      <c r="C21" s="27">
        <v>1.1299999999999999</v>
      </c>
      <c r="D21" s="66">
        <v>1.2</v>
      </c>
      <c r="E21" s="28"/>
      <c r="F21" s="29"/>
      <c r="G21" s="73">
        <v>218</v>
      </c>
      <c r="H21" s="73">
        <f>D21*G21</f>
        <v>261.59999999999997</v>
      </c>
      <c r="I21" s="56"/>
      <c r="J21" s="57"/>
      <c r="K21" s="58">
        <v>600</v>
      </c>
      <c r="L21" s="58">
        <f>D21*K21</f>
        <v>720</v>
      </c>
      <c r="M21" s="37"/>
      <c r="N21" s="50"/>
      <c r="O21" s="38">
        <v>315</v>
      </c>
      <c r="P21" s="38">
        <f>D21*O21</f>
        <v>378</v>
      </c>
      <c r="Q21" s="45"/>
      <c r="R21" s="48"/>
      <c r="S21" s="46">
        <v>240</v>
      </c>
      <c r="T21" s="46">
        <f t="shared" ref="T21" si="7">D21*S21</f>
        <v>288</v>
      </c>
      <c r="U21" s="68"/>
      <c r="V21" s="69"/>
      <c r="W21" s="70"/>
      <c r="X21" s="70"/>
      <c r="Y21" s="43"/>
      <c r="Z21" s="53"/>
      <c r="AA21" s="44"/>
      <c r="AB21" s="44"/>
    </row>
    <row r="22" spans="1:28" x14ac:dyDescent="0.25">
      <c r="A22" s="92" t="s">
        <v>26</v>
      </c>
      <c r="B22" s="95"/>
      <c r="C22" s="93">
        <v>0.19</v>
      </c>
      <c r="D22" s="94">
        <v>0</v>
      </c>
      <c r="E22" s="28"/>
      <c r="F22" s="29"/>
      <c r="G22" s="31"/>
      <c r="H22" s="31"/>
      <c r="I22" s="56"/>
      <c r="J22" s="57"/>
      <c r="K22" s="58"/>
      <c r="L22" s="58"/>
      <c r="M22" s="37"/>
      <c r="N22" s="50"/>
      <c r="O22" s="38"/>
      <c r="P22" s="38"/>
      <c r="Q22" s="45"/>
      <c r="R22" s="48"/>
      <c r="S22" s="46"/>
      <c r="T22" s="46"/>
      <c r="U22" s="68"/>
      <c r="V22" s="69"/>
      <c r="W22" s="70"/>
      <c r="X22" s="70"/>
      <c r="Y22" s="43"/>
      <c r="Z22" s="53"/>
      <c r="AA22" s="44"/>
      <c r="AB22" s="44"/>
    </row>
    <row r="23" spans="1:28" x14ac:dyDescent="0.25">
      <c r="A23" s="92" t="s">
        <v>27</v>
      </c>
      <c r="B23" s="92"/>
      <c r="C23" s="93">
        <v>0.7</v>
      </c>
      <c r="D23" s="94">
        <v>0</v>
      </c>
      <c r="E23" s="28"/>
      <c r="F23" s="29"/>
      <c r="G23" s="31"/>
      <c r="H23" s="31"/>
      <c r="I23" s="56"/>
      <c r="J23" s="57"/>
      <c r="K23" s="58"/>
      <c r="L23" s="58"/>
      <c r="M23" s="37"/>
      <c r="N23" s="50"/>
      <c r="O23" s="38"/>
      <c r="P23" s="38"/>
      <c r="Q23" s="45"/>
      <c r="R23" s="48"/>
      <c r="S23" s="46"/>
      <c r="T23" s="46"/>
      <c r="U23" s="68"/>
      <c r="V23" s="69"/>
      <c r="W23" s="70"/>
      <c r="X23" s="70"/>
      <c r="Y23" s="43"/>
      <c r="Z23" s="53"/>
      <c r="AA23" s="44"/>
      <c r="AB23" s="44"/>
    </row>
    <row r="24" spans="1:28" x14ac:dyDescent="0.25">
      <c r="A24" s="92" t="s">
        <v>28</v>
      </c>
      <c r="B24" s="92"/>
      <c r="C24" s="93">
        <v>0.38</v>
      </c>
      <c r="D24" s="94">
        <v>0</v>
      </c>
      <c r="E24" s="28"/>
      <c r="F24" s="29"/>
      <c r="G24" s="31"/>
      <c r="H24" s="31"/>
      <c r="I24" s="56"/>
      <c r="J24" s="57"/>
      <c r="K24" s="58"/>
      <c r="L24" s="58"/>
      <c r="M24" s="37"/>
      <c r="N24" s="50"/>
      <c r="O24" s="38"/>
      <c r="P24" s="38"/>
      <c r="Q24" s="45"/>
      <c r="R24" s="48"/>
      <c r="S24" s="46"/>
      <c r="T24" s="46"/>
      <c r="U24" s="68"/>
      <c r="V24" s="69"/>
      <c r="W24" s="70"/>
      <c r="X24" s="70"/>
      <c r="Y24" s="43"/>
      <c r="Z24" s="53"/>
      <c r="AA24" s="44"/>
      <c r="AB24" s="44"/>
    </row>
    <row r="25" spans="1:28" x14ac:dyDescent="0.25">
      <c r="A25" s="23" t="s">
        <v>29</v>
      </c>
      <c r="B25" s="23"/>
      <c r="C25" s="27">
        <v>0.19</v>
      </c>
      <c r="D25" s="66">
        <v>0.25</v>
      </c>
      <c r="E25" s="28"/>
      <c r="F25" s="29"/>
      <c r="G25" s="31">
        <v>384</v>
      </c>
      <c r="H25" s="31">
        <f>D25*G25</f>
        <v>96</v>
      </c>
      <c r="I25" s="56"/>
      <c r="J25" s="57"/>
      <c r="K25" s="58"/>
      <c r="L25" s="58"/>
      <c r="M25" s="37"/>
      <c r="N25" s="50"/>
      <c r="O25" s="38"/>
      <c r="P25" s="38"/>
      <c r="Q25" s="45"/>
      <c r="R25" s="48" t="s">
        <v>364</v>
      </c>
      <c r="S25" s="46">
        <v>1036</v>
      </c>
      <c r="T25" s="46">
        <f t="shared" ref="T25:T27" si="8">D25*S25</f>
        <v>259</v>
      </c>
      <c r="U25" s="68"/>
      <c r="V25" s="69"/>
      <c r="W25" s="70"/>
      <c r="X25" s="70"/>
      <c r="Y25" s="43"/>
      <c r="Z25" s="53"/>
      <c r="AA25" s="74">
        <v>300</v>
      </c>
      <c r="AB25" s="74">
        <f>D25*AA25</f>
        <v>75</v>
      </c>
    </row>
    <row r="26" spans="1:28" x14ac:dyDescent="0.25">
      <c r="A26" s="23" t="s">
        <v>30</v>
      </c>
      <c r="B26" s="23"/>
      <c r="C26" s="27">
        <v>0.75</v>
      </c>
      <c r="D26" s="66">
        <v>0.75</v>
      </c>
      <c r="E26" s="28"/>
      <c r="F26" s="29"/>
      <c r="G26" s="31"/>
      <c r="H26" s="31"/>
      <c r="I26" s="56"/>
      <c r="J26" s="57"/>
      <c r="K26" s="58"/>
      <c r="L26" s="58"/>
      <c r="M26" s="37"/>
      <c r="N26" s="50"/>
      <c r="O26" s="38"/>
      <c r="P26" s="38"/>
      <c r="Q26" s="45"/>
      <c r="R26" s="48"/>
      <c r="S26" s="75">
        <v>882</v>
      </c>
      <c r="T26" s="75">
        <f t="shared" si="8"/>
        <v>661.5</v>
      </c>
      <c r="U26" s="68"/>
      <c r="V26" s="69"/>
      <c r="W26" s="70"/>
      <c r="X26" s="70"/>
      <c r="Y26" s="43"/>
      <c r="Z26" s="53"/>
      <c r="AA26" s="44"/>
      <c r="AB26" s="44"/>
    </row>
    <row r="27" spans="1:28" x14ac:dyDescent="0.25">
      <c r="A27" s="23" t="s">
        <v>31</v>
      </c>
      <c r="B27" s="23"/>
      <c r="C27" s="27">
        <v>0.19</v>
      </c>
      <c r="D27" s="66">
        <v>0.19</v>
      </c>
      <c r="E27" s="28"/>
      <c r="F27" s="29" t="s">
        <v>364</v>
      </c>
      <c r="G27" s="31">
        <v>78</v>
      </c>
      <c r="H27" s="31">
        <f>D27*G27</f>
        <v>14.82</v>
      </c>
      <c r="I27" s="56"/>
      <c r="J27" s="57"/>
      <c r="K27" s="58"/>
      <c r="L27" s="58"/>
      <c r="M27" s="37"/>
      <c r="N27" s="50"/>
      <c r="O27" s="72">
        <v>35</v>
      </c>
      <c r="P27" s="72">
        <f>D27*O27</f>
        <v>6.65</v>
      </c>
      <c r="Q27" s="45"/>
      <c r="R27" s="48"/>
      <c r="S27" s="46">
        <v>220</v>
      </c>
      <c r="T27" s="46">
        <f t="shared" si="8"/>
        <v>41.8</v>
      </c>
      <c r="U27" s="68"/>
      <c r="V27" s="69"/>
      <c r="W27" s="70"/>
      <c r="X27" s="70"/>
      <c r="Y27" s="43"/>
      <c r="Z27" s="53"/>
      <c r="AA27" s="44">
        <v>140</v>
      </c>
      <c r="AB27" s="44">
        <f>D27*AA27</f>
        <v>26.6</v>
      </c>
    </row>
    <row r="28" spans="1:28" x14ac:dyDescent="0.25">
      <c r="A28" s="92" t="s">
        <v>32</v>
      </c>
      <c r="B28" s="92"/>
      <c r="C28" s="93">
        <v>0.19</v>
      </c>
      <c r="D28" s="94">
        <v>0</v>
      </c>
      <c r="E28" s="28"/>
      <c r="F28" s="29"/>
      <c r="G28" s="31"/>
      <c r="H28" s="31"/>
      <c r="I28" s="56"/>
      <c r="J28" s="57"/>
      <c r="K28" s="58"/>
      <c r="L28" s="58"/>
      <c r="M28" s="37"/>
      <c r="N28" s="50"/>
      <c r="O28" s="38"/>
      <c r="P28" s="38"/>
      <c r="Q28" s="45"/>
      <c r="R28" s="48"/>
      <c r="S28" s="46"/>
      <c r="T28" s="46"/>
      <c r="U28" s="68"/>
      <c r="V28" s="69"/>
      <c r="W28" s="70"/>
      <c r="X28" s="70"/>
      <c r="Y28" s="43"/>
      <c r="Z28" s="53"/>
      <c r="AA28" s="44"/>
      <c r="AB28" s="44"/>
    </row>
    <row r="29" spans="1:28" x14ac:dyDescent="0.25">
      <c r="A29" s="23" t="s">
        <v>33</v>
      </c>
      <c r="B29" s="23"/>
      <c r="C29" s="27">
        <v>0.47</v>
      </c>
      <c r="D29" s="66">
        <v>0.5</v>
      </c>
      <c r="E29" s="28"/>
      <c r="F29" s="76" t="s">
        <v>364</v>
      </c>
      <c r="G29" s="73">
        <v>328</v>
      </c>
      <c r="H29" s="73">
        <f t="shared" ref="H29:H34" si="9">D29*G29</f>
        <v>164</v>
      </c>
      <c r="I29" s="56"/>
      <c r="J29" s="57"/>
      <c r="K29" s="58"/>
      <c r="L29" s="58"/>
      <c r="M29" s="37"/>
      <c r="N29" s="50"/>
      <c r="O29" s="38"/>
      <c r="P29" s="38"/>
      <c r="Q29" s="45"/>
      <c r="R29" s="48"/>
      <c r="S29" s="46"/>
      <c r="T29" s="46"/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23" t="s">
        <v>34</v>
      </c>
      <c r="B30" s="23"/>
      <c r="C30" s="27">
        <v>18.75</v>
      </c>
      <c r="D30" s="66">
        <v>25</v>
      </c>
      <c r="E30" s="28"/>
      <c r="F30" s="29" t="s">
        <v>364</v>
      </c>
      <c r="G30" s="31">
        <v>10.8</v>
      </c>
      <c r="H30" s="31">
        <f t="shared" si="9"/>
        <v>270</v>
      </c>
      <c r="I30" s="56"/>
      <c r="J30" s="57"/>
      <c r="K30" s="58">
        <v>20</v>
      </c>
      <c r="L30" s="58">
        <f>D30*K30</f>
        <v>500</v>
      </c>
      <c r="M30" s="37"/>
      <c r="N30" s="50"/>
      <c r="O30" s="72">
        <v>13.5</v>
      </c>
      <c r="P30" s="72">
        <f>D30*O30</f>
        <v>337.5</v>
      </c>
      <c r="Q30" s="45"/>
      <c r="R30" s="48"/>
      <c r="S30" s="46"/>
      <c r="T30" s="46"/>
      <c r="U30" s="68"/>
      <c r="V30" s="69"/>
      <c r="W30" s="70"/>
      <c r="X30" s="70"/>
      <c r="Y30" s="43"/>
      <c r="Z30" s="53" t="s">
        <v>364</v>
      </c>
      <c r="AA30" s="44">
        <v>16</v>
      </c>
      <c r="AB30" s="44">
        <f>D30*AA30</f>
        <v>400</v>
      </c>
    </row>
    <row r="31" spans="1:28" x14ac:dyDescent="0.25">
      <c r="A31" s="23" t="s">
        <v>35</v>
      </c>
      <c r="B31" s="23"/>
      <c r="C31" s="27">
        <v>2.81</v>
      </c>
      <c r="D31" s="66">
        <v>3</v>
      </c>
      <c r="E31" s="28"/>
      <c r="F31" s="29" t="s">
        <v>364</v>
      </c>
      <c r="G31" s="31">
        <v>74</v>
      </c>
      <c r="H31" s="31">
        <f t="shared" si="9"/>
        <v>222</v>
      </c>
      <c r="I31" s="56"/>
      <c r="J31" s="57" t="s">
        <v>364</v>
      </c>
      <c r="K31" s="58">
        <v>160</v>
      </c>
      <c r="L31" s="58">
        <f>D31*K31</f>
        <v>480</v>
      </c>
      <c r="M31" s="37"/>
      <c r="N31" s="50"/>
      <c r="O31" s="38">
        <v>107.5</v>
      </c>
      <c r="P31" s="38">
        <f>D31*O31</f>
        <v>322.5</v>
      </c>
      <c r="Q31" s="45"/>
      <c r="R31" s="48"/>
      <c r="S31" s="46"/>
      <c r="T31" s="46"/>
      <c r="U31" s="68"/>
      <c r="V31" s="69"/>
      <c r="W31" s="70"/>
      <c r="X31" s="70"/>
      <c r="Y31" s="43"/>
      <c r="Z31" s="53"/>
      <c r="AA31" s="74">
        <v>80</v>
      </c>
      <c r="AB31" s="74">
        <f>D31*AA31</f>
        <v>240</v>
      </c>
    </row>
    <row r="32" spans="1:28" x14ac:dyDescent="0.25">
      <c r="A32" s="23" t="s">
        <v>36</v>
      </c>
      <c r="B32" s="23"/>
      <c r="C32" s="27">
        <v>15</v>
      </c>
      <c r="D32" s="66">
        <v>15</v>
      </c>
      <c r="E32" s="28"/>
      <c r="F32" s="29"/>
      <c r="G32" s="73">
        <v>10.8</v>
      </c>
      <c r="H32" s="73">
        <f t="shared" si="9"/>
        <v>162</v>
      </c>
      <c r="I32" s="56"/>
      <c r="J32" s="57"/>
      <c r="K32" s="58">
        <v>16</v>
      </c>
      <c r="L32" s="58">
        <f>D32*K32</f>
        <v>240</v>
      </c>
      <c r="M32" s="37"/>
      <c r="N32" s="50"/>
      <c r="O32" s="38"/>
      <c r="P32" s="38"/>
      <c r="Q32" s="45"/>
      <c r="R32" s="48"/>
      <c r="S32" s="46"/>
      <c r="T32" s="46"/>
      <c r="U32" s="68"/>
      <c r="V32" s="69"/>
      <c r="W32" s="70"/>
      <c r="X32" s="70"/>
      <c r="Y32" s="43"/>
      <c r="Z32" s="53"/>
      <c r="AA32" s="44">
        <v>12</v>
      </c>
      <c r="AB32" s="44">
        <f>D32*AA32</f>
        <v>180</v>
      </c>
    </row>
    <row r="33" spans="1:28" x14ac:dyDescent="0.25">
      <c r="A33" s="23" t="s">
        <v>37</v>
      </c>
      <c r="B33" s="23"/>
      <c r="C33" s="27">
        <v>0.19</v>
      </c>
      <c r="D33" s="66">
        <v>0.25</v>
      </c>
      <c r="E33" s="28"/>
      <c r="F33" s="29" t="s">
        <v>364</v>
      </c>
      <c r="G33" s="31">
        <v>198</v>
      </c>
      <c r="H33" s="31">
        <f t="shared" si="9"/>
        <v>49.5</v>
      </c>
      <c r="I33" s="56"/>
      <c r="J33" s="57"/>
      <c r="K33" s="58">
        <v>375</v>
      </c>
      <c r="L33" s="58">
        <f>D33*K33</f>
        <v>93.75</v>
      </c>
      <c r="M33" s="37"/>
      <c r="N33" s="50"/>
      <c r="O33" s="38"/>
      <c r="P33" s="38"/>
      <c r="Q33" s="45"/>
      <c r="R33" s="48"/>
      <c r="S33" s="75">
        <v>188</v>
      </c>
      <c r="T33" s="75">
        <f t="shared" ref="T33" si="10">D33*S33</f>
        <v>47</v>
      </c>
      <c r="U33" s="68"/>
      <c r="V33" s="69"/>
      <c r="W33" s="70"/>
      <c r="X33" s="70"/>
      <c r="Y33" s="43"/>
      <c r="Z33" s="53"/>
      <c r="AA33" s="44"/>
      <c r="AB33" s="44"/>
    </row>
    <row r="34" spans="1:28" x14ac:dyDescent="0.25">
      <c r="A34" s="23" t="s">
        <v>38</v>
      </c>
      <c r="B34" s="23"/>
      <c r="C34" s="27">
        <v>2.81</v>
      </c>
      <c r="D34" s="66">
        <v>3</v>
      </c>
      <c r="E34" s="28"/>
      <c r="F34" s="29"/>
      <c r="G34" s="73">
        <v>72</v>
      </c>
      <c r="H34" s="73">
        <f t="shared" si="9"/>
        <v>216</v>
      </c>
      <c r="I34" s="56"/>
      <c r="J34" s="57"/>
      <c r="K34" s="58">
        <v>180</v>
      </c>
      <c r="L34" s="58">
        <f>D34*K34</f>
        <v>540</v>
      </c>
      <c r="M34" s="37"/>
      <c r="N34" s="50"/>
      <c r="O34" s="38">
        <v>135</v>
      </c>
      <c r="P34" s="38">
        <f>D34*O34</f>
        <v>405</v>
      </c>
      <c r="Q34" s="45"/>
      <c r="R34" s="48"/>
      <c r="S34" s="46"/>
      <c r="T34" s="46"/>
      <c r="U34" s="68"/>
      <c r="V34" s="69"/>
      <c r="W34" s="70"/>
      <c r="X34" s="70"/>
      <c r="Y34" s="43"/>
      <c r="Z34" s="53"/>
      <c r="AA34" s="44">
        <v>80</v>
      </c>
      <c r="AB34" s="44">
        <f>D34*AA34</f>
        <v>240</v>
      </c>
    </row>
    <row r="35" spans="1:28" x14ac:dyDescent="0.25">
      <c r="A35" s="92" t="s">
        <v>39</v>
      </c>
      <c r="B35" s="92"/>
      <c r="C35" s="93">
        <v>0.47</v>
      </c>
      <c r="D35" s="94">
        <v>0</v>
      </c>
      <c r="E35" s="28"/>
      <c r="F35" s="29"/>
      <c r="G35" s="31"/>
      <c r="H35" s="31"/>
      <c r="I35" s="56"/>
      <c r="J35" s="57"/>
      <c r="K35" s="58"/>
      <c r="L35" s="58"/>
      <c r="M35" s="37"/>
      <c r="N35" s="50"/>
      <c r="O35" s="38"/>
      <c r="P35" s="38"/>
      <c r="Q35" s="45"/>
      <c r="R35" s="48"/>
      <c r="S35" s="46"/>
      <c r="T35" s="46"/>
      <c r="U35" s="68"/>
      <c r="V35" s="69"/>
      <c r="W35" s="70"/>
      <c r="X35" s="70"/>
      <c r="Y35" s="43"/>
      <c r="Z35" s="53"/>
      <c r="AA35" s="44"/>
      <c r="AB35" s="44"/>
    </row>
    <row r="36" spans="1:28" x14ac:dyDescent="0.25">
      <c r="A36" s="23" t="s">
        <v>40</v>
      </c>
      <c r="B36" s="23" t="s">
        <v>329</v>
      </c>
      <c r="C36" s="27">
        <v>0.75</v>
      </c>
      <c r="D36" s="66">
        <v>0.75</v>
      </c>
      <c r="E36" s="28"/>
      <c r="F36" s="29"/>
      <c r="G36" s="31"/>
      <c r="H36" s="31"/>
      <c r="I36" s="56"/>
      <c r="J36" s="57"/>
      <c r="K36" s="58"/>
      <c r="L36" s="58"/>
      <c r="M36" s="37"/>
      <c r="N36" s="50"/>
      <c r="O36" s="38"/>
      <c r="P36" s="38"/>
      <c r="Q36" s="45"/>
      <c r="R36" s="78" t="s">
        <v>364</v>
      </c>
      <c r="S36" s="75">
        <v>1688</v>
      </c>
      <c r="T36" s="75">
        <f t="shared" ref="T36" si="11">D36*S36</f>
        <v>1266</v>
      </c>
      <c r="U36" s="68"/>
      <c r="V36" s="69"/>
      <c r="W36" s="70"/>
      <c r="X36" s="70"/>
      <c r="Y36" s="43"/>
      <c r="Z36" s="53"/>
      <c r="AA36" s="44"/>
      <c r="AB36" s="44"/>
    </row>
    <row r="37" spans="1:28" x14ac:dyDescent="0.25">
      <c r="A37" s="23" t="s">
        <v>41</v>
      </c>
      <c r="B37" s="23"/>
      <c r="C37" s="27">
        <v>0.21</v>
      </c>
      <c r="D37" s="66">
        <v>0.21</v>
      </c>
      <c r="E37" s="28"/>
      <c r="F37" s="29" t="s">
        <v>364</v>
      </c>
      <c r="G37" s="31">
        <v>9.4</v>
      </c>
      <c r="H37" s="31">
        <f>D37*G37</f>
        <v>1.974</v>
      </c>
      <c r="I37" s="56"/>
      <c r="J37" s="57"/>
      <c r="K37" s="58">
        <v>16</v>
      </c>
      <c r="L37" s="58">
        <f>D37*K37</f>
        <v>3.36</v>
      </c>
      <c r="M37" s="37"/>
      <c r="N37" s="50"/>
      <c r="O37" s="38"/>
      <c r="P37" s="38"/>
      <c r="Q37" s="45"/>
      <c r="R37" s="48"/>
      <c r="S37" s="46"/>
      <c r="T37" s="46"/>
      <c r="U37" s="68"/>
      <c r="V37" s="69"/>
      <c r="W37" s="70"/>
      <c r="X37" s="70"/>
      <c r="Y37" s="43"/>
      <c r="Z37" s="53"/>
      <c r="AA37" s="74">
        <v>12</v>
      </c>
      <c r="AB37" s="74">
        <f>D37*AA37</f>
        <v>2.52</v>
      </c>
    </row>
    <row r="38" spans="1:28" x14ac:dyDescent="0.25">
      <c r="A38" s="23" t="s">
        <v>42</v>
      </c>
      <c r="B38" s="23" t="s">
        <v>330</v>
      </c>
      <c r="C38" s="27">
        <v>0.14000000000000001</v>
      </c>
      <c r="D38" s="66">
        <v>0.14000000000000001</v>
      </c>
      <c r="E38" s="28"/>
      <c r="F38" s="29"/>
      <c r="G38" s="31"/>
      <c r="H38" s="31"/>
      <c r="I38" s="56"/>
      <c r="J38" s="57"/>
      <c r="K38" s="58">
        <v>450</v>
      </c>
      <c r="L38" s="58">
        <f>D38*K38</f>
        <v>63.000000000000007</v>
      </c>
      <c r="M38" s="37"/>
      <c r="N38" s="50"/>
      <c r="O38" s="38"/>
      <c r="P38" s="38"/>
      <c r="Q38" s="45"/>
      <c r="R38" s="48"/>
      <c r="S38" s="46">
        <v>440</v>
      </c>
      <c r="T38" s="46">
        <f t="shared" ref="T38" si="12">D38*S38</f>
        <v>61.600000000000009</v>
      </c>
      <c r="U38" s="68"/>
      <c r="V38" s="69"/>
      <c r="W38" s="70"/>
      <c r="X38" s="70"/>
      <c r="Y38" s="43"/>
      <c r="Z38" s="53"/>
      <c r="AA38" s="74">
        <v>320</v>
      </c>
      <c r="AB38" s="74">
        <f>D38*AA38</f>
        <v>44.800000000000004</v>
      </c>
    </row>
    <row r="39" spans="1:28" x14ac:dyDescent="0.25">
      <c r="A39" s="23" t="s">
        <v>43</v>
      </c>
      <c r="B39" s="23"/>
      <c r="C39" s="27">
        <v>0.19</v>
      </c>
      <c r="D39" s="66">
        <v>0.19</v>
      </c>
      <c r="E39" s="28"/>
      <c r="F39" s="29"/>
      <c r="G39" s="31">
        <v>12.4</v>
      </c>
      <c r="H39" s="31">
        <f t="shared" ref="H39:H41" si="13">D39*G39</f>
        <v>2.3560000000000003</v>
      </c>
      <c r="I39" s="56"/>
      <c r="J39" s="57"/>
      <c r="K39" s="58">
        <v>20</v>
      </c>
      <c r="L39" s="58">
        <f>D39*K39</f>
        <v>3.8</v>
      </c>
      <c r="M39" s="37"/>
      <c r="N39" s="50"/>
      <c r="O39" s="72">
        <v>12</v>
      </c>
      <c r="P39" s="72">
        <f>D39*O39</f>
        <v>2.2800000000000002</v>
      </c>
      <c r="Q39" s="45"/>
      <c r="R39" s="48"/>
      <c r="S39" s="46"/>
      <c r="T39" s="46"/>
      <c r="U39" s="68"/>
      <c r="V39" s="69"/>
      <c r="W39" s="70"/>
      <c r="X39" s="70"/>
      <c r="Y39" s="43"/>
      <c r="Z39" s="53"/>
      <c r="AA39" s="44">
        <v>26</v>
      </c>
      <c r="AB39" s="44">
        <f>D39*AA39</f>
        <v>4.9400000000000004</v>
      </c>
    </row>
    <row r="40" spans="1:28" x14ac:dyDescent="0.25">
      <c r="A40" s="23" t="s">
        <v>44</v>
      </c>
      <c r="B40" s="23"/>
      <c r="C40" s="27">
        <v>1.41</v>
      </c>
      <c r="D40" s="66">
        <v>1.41</v>
      </c>
      <c r="E40" s="28"/>
      <c r="F40" s="29"/>
      <c r="G40" s="31">
        <v>139</v>
      </c>
      <c r="H40" s="31">
        <f t="shared" si="13"/>
        <v>195.98999999999998</v>
      </c>
      <c r="I40" s="56"/>
      <c r="J40" s="57"/>
      <c r="K40" s="58">
        <v>225</v>
      </c>
      <c r="L40" s="58">
        <f>D40*K40</f>
        <v>317.25</v>
      </c>
      <c r="M40" s="37"/>
      <c r="N40" s="50"/>
      <c r="O40" s="72">
        <v>78</v>
      </c>
      <c r="P40" s="72">
        <f>D40*O40</f>
        <v>109.97999999999999</v>
      </c>
      <c r="Q40" s="45"/>
      <c r="R40" s="48"/>
      <c r="S40" s="46"/>
      <c r="T40" s="46"/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23" t="s">
        <v>45</v>
      </c>
      <c r="B41" s="23"/>
      <c r="C41" s="27">
        <v>1.1299999999999999</v>
      </c>
      <c r="D41" s="66">
        <v>1.1299999999999999</v>
      </c>
      <c r="E41" s="28"/>
      <c r="F41" s="29"/>
      <c r="G41" s="31">
        <v>224</v>
      </c>
      <c r="H41" s="31">
        <f t="shared" si="13"/>
        <v>253.11999999999998</v>
      </c>
      <c r="I41" s="56"/>
      <c r="J41" s="57"/>
      <c r="K41" s="58">
        <v>300</v>
      </c>
      <c r="L41" s="58">
        <f>D41*K41</f>
        <v>338.99999999999994</v>
      </c>
      <c r="M41" s="37"/>
      <c r="N41" s="50"/>
      <c r="O41" s="38"/>
      <c r="P41" s="38"/>
      <c r="Q41" s="45"/>
      <c r="R41" s="48"/>
      <c r="S41" s="46">
        <v>240</v>
      </c>
      <c r="T41" s="46">
        <f t="shared" ref="T41:T48" si="14">D41*S41</f>
        <v>271.2</v>
      </c>
      <c r="U41" s="68"/>
      <c r="V41" s="69"/>
      <c r="W41" s="70"/>
      <c r="X41" s="70"/>
      <c r="Y41" s="43"/>
      <c r="Z41" s="53"/>
      <c r="AA41" s="74">
        <v>200</v>
      </c>
      <c r="AB41" s="74">
        <f>D41*AA41</f>
        <v>225.99999999999997</v>
      </c>
    </row>
    <row r="42" spans="1:28" x14ac:dyDescent="0.25">
      <c r="A42" s="23" t="s">
        <v>46</v>
      </c>
      <c r="B42" s="23"/>
      <c r="C42" s="27">
        <v>0.38</v>
      </c>
      <c r="D42" s="66">
        <v>0.38</v>
      </c>
      <c r="E42" s="28"/>
      <c r="F42" s="29"/>
      <c r="G42" s="31"/>
      <c r="H42" s="31"/>
      <c r="I42" s="56"/>
      <c r="J42" s="57"/>
      <c r="K42" s="58"/>
      <c r="L42" s="58"/>
      <c r="M42" s="37"/>
      <c r="N42" s="50"/>
      <c r="O42" s="38"/>
      <c r="P42" s="38"/>
      <c r="Q42" s="45"/>
      <c r="R42" s="48"/>
      <c r="S42" s="75">
        <v>215</v>
      </c>
      <c r="T42" s="75">
        <f t="shared" si="14"/>
        <v>81.7</v>
      </c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23" t="s">
        <v>47</v>
      </c>
      <c r="B43" s="23"/>
      <c r="C43" s="27">
        <v>0.19</v>
      </c>
      <c r="D43" s="66">
        <v>0.2</v>
      </c>
      <c r="E43" s="28"/>
      <c r="F43" s="29"/>
      <c r="G43" s="31"/>
      <c r="H43" s="31"/>
      <c r="I43" s="56"/>
      <c r="J43" s="57"/>
      <c r="K43" s="58"/>
      <c r="L43" s="58"/>
      <c r="M43" s="37"/>
      <c r="N43" s="50"/>
      <c r="O43" s="38"/>
      <c r="P43" s="38"/>
      <c r="Q43" s="45"/>
      <c r="R43" s="48"/>
      <c r="S43" s="75">
        <v>440</v>
      </c>
      <c r="T43" s="75">
        <f t="shared" si="14"/>
        <v>88</v>
      </c>
      <c r="U43" s="68"/>
      <c r="V43" s="69"/>
      <c r="W43" s="70"/>
      <c r="X43" s="70"/>
      <c r="Y43" s="43"/>
      <c r="Z43" s="53"/>
      <c r="AA43" s="44"/>
      <c r="AB43" s="44"/>
    </row>
    <row r="44" spans="1:28" x14ac:dyDescent="0.25">
      <c r="A44" s="23" t="s">
        <v>48</v>
      </c>
      <c r="B44" s="23"/>
      <c r="C44" s="27">
        <v>0.94</v>
      </c>
      <c r="D44" s="66">
        <v>1</v>
      </c>
      <c r="E44" s="28"/>
      <c r="F44" s="29" t="s">
        <v>364</v>
      </c>
      <c r="G44" s="31">
        <v>278</v>
      </c>
      <c r="H44" s="31">
        <f t="shared" ref="H44:H46" si="15">D44*G44</f>
        <v>278</v>
      </c>
      <c r="I44" s="56"/>
      <c r="J44" s="57"/>
      <c r="K44" s="58"/>
      <c r="L44" s="58"/>
      <c r="M44" s="37"/>
      <c r="N44" s="50"/>
      <c r="O44" s="72">
        <v>130</v>
      </c>
      <c r="P44" s="72">
        <f>D44*O44</f>
        <v>130</v>
      </c>
      <c r="Q44" s="45"/>
      <c r="R44" s="48"/>
      <c r="S44" s="46">
        <v>300</v>
      </c>
      <c r="T44" s="46">
        <f t="shared" si="14"/>
        <v>300</v>
      </c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23" t="s">
        <v>49</v>
      </c>
      <c r="B45" s="23"/>
      <c r="C45" s="27">
        <v>1.41</v>
      </c>
      <c r="D45" s="66">
        <v>1.5</v>
      </c>
      <c r="E45" s="28"/>
      <c r="F45" s="29" t="s">
        <v>364</v>
      </c>
      <c r="G45" s="31">
        <v>278</v>
      </c>
      <c r="H45" s="31">
        <f t="shared" si="15"/>
        <v>417</v>
      </c>
      <c r="I45" s="56"/>
      <c r="J45" s="57"/>
      <c r="K45" s="58">
        <v>280</v>
      </c>
      <c r="L45" s="58">
        <f>D45*K45</f>
        <v>420</v>
      </c>
      <c r="M45" s="37"/>
      <c r="N45" s="50"/>
      <c r="O45" s="38"/>
      <c r="P45" s="38"/>
      <c r="Q45" s="45"/>
      <c r="R45" s="48"/>
      <c r="S45" s="75">
        <v>243</v>
      </c>
      <c r="T45" s="75">
        <f t="shared" si="14"/>
        <v>364.5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23" t="s">
        <v>50</v>
      </c>
      <c r="B46" s="23" t="s">
        <v>100</v>
      </c>
      <c r="C46" s="27">
        <v>0.56000000000000005</v>
      </c>
      <c r="D46" s="66">
        <v>0.56000000000000005</v>
      </c>
      <c r="E46" s="28"/>
      <c r="F46" s="29" t="s">
        <v>364</v>
      </c>
      <c r="G46" s="31">
        <v>738</v>
      </c>
      <c r="H46" s="31">
        <f t="shared" si="15"/>
        <v>413.28000000000003</v>
      </c>
      <c r="I46" s="56"/>
      <c r="J46" s="57"/>
      <c r="K46" s="58"/>
      <c r="L46" s="58"/>
      <c r="M46" s="37"/>
      <c r="N46" s="50"/>
      <c r="O46" s="38"/>
      <c r="P46" s="38"/>
      <c r="Q46" s="45"/>
      <c r="R46" s="48"/>
      <c r="S46" s="75">
        <v>1720</v>
      </c>
      <c r="T46" s="75">
        <f t="shared" si="14"/>
        <v>963.2</v>
      </c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23" t="s">
        <v>51</v>
      </c>
      <c r="B47" s="23" t="s">
        <v>100</v>
      </c>
      <c r="C47" s="27">
        <v>0.12</v>
      </c>
      <c r="D47" s="66">
        <v>0.12</v>
      </c>
      <c r="E47" s="28"/>
      <c r="F47" s="29"/>
      <c r="G47" s="31"/>
      <c r="H47" s="31"/>
      <c r="I47" s="56"/>
      <c r="J47" s="57"/>
      <c r="K47" s="58"/>
      <c r="L47" s="58"/>
      <c r="M47" s="37"/>
      <c r="N47" s="50"/>
      <c r="O47" s="38"/>
      <c r="P47" s="38"/>
      <c r="Q47" s="45"/>
      <c r="R47" s="48"/>
      <c r="S47" s="75">
        <v>3900</v>
      </c>
      <c r="T47" s="75">
        <f t="shared" si="14"/>
        <v>468</v>
      </c>
      <c r="U47" s="68"/>
      <c r="V47" s="69"/>
      <c r="W47" s="70"/>
      <c r="X47" s="70"/>
      <c r="Y47" s="43"/>
      <c r="Z47" s="53" t="s">
        <v>364</v>
      </c>
      <c r="AA47" s="44">
        <v>2400</v>
      </c>
      <c r="AB47" s="44">
        <f>D47*AA47</f>
        <v>288</v>
      </c>
    </row>
    <row r="48" spans="1:28" x14ac:dyDescent="0.25">
      <c r="A48" s="23" t="s">
        <v>52</v>
      </c>
      <c r="B48" s="23"/>
      <c r="C48" s="27">
        <v>0.38</v>
      </c>
      <c r="D48" s="66">
        <v>0.38</v>
      </c>
      <c r="E48" s="28"/>
      <c r="F48" s="29" t="s">
        <v>364</v>
      </c>
      <c r="G48" s="31">
        <v>338</v>
      </c>
      <c r="H48" s="31">
        <f>D48*G48</f>
        <v>128.44</v>
      </c>
      <c r="I48" s="56"/>
      <c r="J48" s="57"/>
      <c r="K48" s="58"/>
      <c r="L48" s="58"/>
      <c r="M48" s="37"/>
      <c r="N48" s="50"/>
      <c r="O48" s="38"/>
      <c r="P48" s="38"/>
      <c r="Q48" s="45"/>
      <c r="R48" s="48"/>
      <c r="S48" s="75">
        <v>560</v>
      </c>
      <c r="T48" s="75">
        <f t="shared" si="14"/>
        <v>212.8</v>
      </c>
      <c r="U48" s="68"/>
      <c r="V48" s="69"/>
      <c r="W48" s="70"/>
      <c r="X48" s="70"/>
      <c r="Y48" s="43"/>
      <c r="Z48" s="53"/>
      <c r="AA48" s="44"/>
      <c r="AB48" s="44"/>
    </row>
    <row r="49" spans="1:28" x14ac:dyDescent="0.25">
      <c r="A49" s="92" t="s">
        <v>53</v>
      </c>
      <c r="B49" s="92" t="s">
        <v>100</v>
      </c>
      <c r="C49" s="93">
        <v>0.94</v>
      </c>
      <c r="D49" s="94">
        <v>0</v>
      </c>
      <c r="E49" s="28"/>
      <c r="F49" s="29"/>
      <c r="G49" s="31"/>
      <c r="H49" s="31"/>
      <c r="I49" s="56"/>
      <c r="J49" s="57"/>
      <c r="K49" s="58"/>
      <c r="L49" s="58"/>
      <c r="M49" s="37"/>
      <c r="N49" s="50"/>
      <c r="O49" s="38"/>
      <c r="P49" s="38"/>
      <c r="Q49" s="45"/>
      <c r="R49" s="48"/>
      <c r="S49" s="46"/>
      <c r="T49" s="46"/>
      <c r="U49" s="68"/>
      <c r="V49" s="69"/>
      <c r="W49" s="70"/>
      <c r="X49" s="70"/>
      <c r="Y49" s="43"/>
      <c r="Z49" s="53"/>
      <c r="AA49" s="44"/>
      <c r="AB49" s="44"/>
    </row>
    <row r="50" spans="1:28" x14ac:dyDescent="0.25">
      <c r="A50" s="26" t="s">
        <v>54</v>
      </c>
      <c r="B50" s="26" t="s">
        <v>100</v>
      </c>
      <c r="C50" s="27">
        <v>0.47</v>
      </c>
      <c r="D50" s="66">
        <v>0.5</v>
      </c>
      <c r="E50" s="28"/>
      <c r="F50" s="29"/>
      <c r="G50" s="31"/>
      <c r="H50" s="31"/>
      <c r="I50" s="56"/>
      <c r="J50" s="57"/>
      <c r="K50" s="58"/>
      <c r="L50" s="58"/>
      <c r="M50" s="37"/>
      <c r="N50" s="50"/>
      <c r="O50" s="38"/>
      <c r="P50" s="38"/>
      <c r="Q50" s="45"/>
      <c r="R50" s="48"/>
      <c r="S50" s="75">
        <v>696</v>
      </c>
      <c r="T50" s="75">
        <f t="shared" ref="T50" si="16">D50*S50</f>
        <v>348</v>
      </c>
      <c r="U50" s="68"/>
      <c r="V50" s="69"/>
      <c r="W50" s="70"/>
      <c r="X50" s="70"/>
      <c r="Y50" s="43"/>
      <c r="Z50" s="53"/>
      <c r="AA50" s="44">
        <v>2000</v>
      </c>
      <c r="AB50" s="44">
        <f>D50*AA50</f>
        <v>1000</v>
      </c>
    </row>
    <row r="51" spans="1:28" x14ac:dyDescent="0.25">
      <c r="A51" s="23" t="s">
        <v>55</v>
      </c>
      <c r="B51" s="23" t="s">
        <v>100</v>
      </c>
      <c r="C51" s="27">
        <v>0.28000000000000003</v>
      </c>
      <c r="D51" s="66">
        <v>0.3</v>
      </c>
      <c r="E51" s="28"/>
      <c r="F51" s="29"/>
      <c r="G51" s="73">
        <v>433</v>
      </c>
      <c r="H51" s="73">
        <f>D51*G51</f>
        <v>129.9</v>
      </c>
      <c r="I51" s="56"/>
      <c r="J51" s="57"/>
      <c r="K51" s="58"/>
      <c r="L51" s="58"/>
      <c r="M51" s="37"/>
      <c r="N51" s="50"/>
      <c r="O51" s="38"/>
      <c r="P51" s="38"/>
      <c r="Q51" s="45"/>
      <c r="R51" s="48"/>
      <c r="S51" s="46"/>
      <c r="T51" s="46"/>
      <c r="U51" s="68"/>
      <c r="V51" s="69"/>
      <c r="W51" s="70"/>
      <c r="X51" s="70"/>
      <c r="Y51" s="43"/>
      <c r="Z51" s="53"/>
      <c r="AA51" s="44"/>
      <c r="AB51" s="44"/>
    </row>
    <row r="52" spans="1:28" x14ac:dyDescent="0.25">
      <c r="A52" s="95" t="s">
        <v>56</v>
      </c>
      <c r="B52" s="95" t="s">
        <v>100</v>
      </c>
      <c r="C52" s="93">
        <v>0.19</v>
      </c>
      <c r="D52" s="94">
        <v>0</v>
      </c>
      <c r="E52" s="28"/>
      <c r="F52" s="29"/>
      <c r="G52" s="31"/>
      <c r="H52" s="31"/>
      <c r="I52" s="56"/>
      <c r="J52" s="57"/>
      <c r="K52" s="58"/>
      <c r="L52" s="58"/>
      <c r="M52" s="37"/>
      <c r="N52" s="50"/>
      <c r="O52" s="38"/>
      <c r="P52" s="38"/>
      <c r="Q52" s="45"/>
      <c r="R52" s="48"/>
      <c r="S52" s="46"/>
      <c r="T52" s="46"/>
      <c r="U52" s="68"/>
      <c r="V52" s="69"/>
      <c r="W52" s="70"/>
      <c r="X52" s="70"/>
      <c r="Y52" s="43"/>
      <c r="Z52" s="53"/>
      <c r="AA52" s="44"/>
      <c r="AB52" s="44"/>
    </row>
    <row r="53" spans="1:28" x14ac:dyDescent="0.25">
      <c r="A53" s="23" t="s">
        <v>57</v>
      </c>
      <c r="B53" s="23"/>
      <c r="C53" s="27">
        <v>2.34</v>
      </c>
      <c r="D53" s="66">
        <v>2.5</v>
      </c>
      <c r="E53" s="28"/>
      <c r="F53" s="29"/>
      <c r="G53" s="31">
        <v>168</v>
      </c>
      <c r="H53" s="31">
        <f>D53*G53</f>
        <v>420</v>
      </c>
      <c r="I53" s="56"/>
      <c r="J53" s="57"/>
      <c r="K53" s="58"/>
      <c r="L53" s="58"/>
      <c r="M53" s="37"/>
      <c r="N53" s="50"/>
      <c r="O53" s="72">
        <v>101.5</v>
      </c>
      <c r="P53" s="72">
        <f>D53*O53</f>
        <v>253.75</v>
      </c>
      <c r="Q53" s="45"/>
      <c r="R53" s="48"/>
      <c r="S53" s="46">
        <v>149</v>
      </c>
      <c r="T53" s="46">
        <f t="shared" ref="T53:T55" si="17">D53*S53</f>
        <v>372.5</v>
      </c>
      <c r="U53" s="68"/>
      <c r="V53" s="69"/>
      <c r="W53" s="70"/>
      <c r="X53" s="70"/>
      <c r="Y53" s="43"/>
      <c r="Z53" s="53"/>
      <c r="AA53" s="44"/>
      <c r="AB53" s="44"/>
    </row>
    <row r="54" spans="1:28" x14ac:dyDescent="0.25">
      <c r="A54" s="23" t="s">
        <v>58</v>
      </c>
      <c r="B54" s="23"/>
      <c r="C54" s="27">
        <v>0.09</v>
      </c>
      <c r="D54" s="66">
        <v>0.1</v>
      </c>
      <c r="E54" s="28"/>
      <c r="F54" s="29"/>
      <c r="G54" s="31"/>
      <c r="H54" s="31"/>
      <c r="I54" s="56"/>
      <c r="J54" s="57"/>
      <c r="K54" s="58"/>
      <c r="L54" s="58"/>
      <c r="M54" s="37"/>
      <c r="N54" s="50"/>
      <c r="O54" s="38"/>
      <c r="P54" s="38"/>
      <c r="Q54" s="45"/>
      <c r="R54" s="48"/>
      <c r="S54" s="75">
        <v>1220</v>
      </c>
      <c r="T54" s="75">
        <f t="shared" si="17"/>
        <v>122</v>
      </c>
      <c r="U54" s="68"/>
      <c r="V54" s="69"/>
      <c r="W54" s="70"/>
      <c r="X54" s="70"/>
      <c r="Y54" s="43"/>
      <c r="Z54" s="53"/>
      <c r="AA54" s="44"/>
      <c r="AB54" s="44"/>
    </row>
    <row r="55" spans="1:28" x14ac:dyDescent="0.25">
      <c r="A55" s="23" t="s">
        <v>59</v>
      </c>
      <c r="B55" s="23"/>
      <c r="C55" s="27">
        <v>0.23</v>
      </c>
      <c r="D55" s="66">
        <v>0.25</v>
      </c>
      <c r="E55" s="28"/>
      <c r="F55" s="29"/>
      <c r="G55" s="31"/>
      <c r="H55" s="31"/>
      <c r="I55" s="56"/>
      <c r="J55" s="57"/>
      <c r="K55" s="58"/>
      <c r="L55" s="58"/>
      <c r="M55" s="37"/>
      <c r="N55" s="50"/>
      <c r="O55" s="38"/>
      <c r="P55" s="38"/>
      <c r="Q55" s="45"/>
      <c r="R55" s="48"/>
      <c r="S55" s="75">
        <v>670</v>
      </c>
      <c r="T55" s="75">
        <f t="shared" si="17"/>
        <v>167.5</v>
      </c>
      <c r="U55" s="68"/>
      <c r="V55" s="69"/>
      <c r="W55" s="70"/>
      <c r="X55" s="70"/>
      <c r="Y55" s="43"/>
      <c r="Z55" s="53"/>
      <c r="AA55" s="44"/>
      <c r="AB55" s="44"/>
    </row>
    <row r="56" spans="1:28" x14ac:dyDescent="0.25">
      <c r="A56" s="92" t="s">
        <v>60</v>
      </c>
      <c r="B56" s="92"/>
      <c r="C56" s="93">
        <v>0.19</v>
      </c>
      <c r="D56" s="94">
        <v>0</v>
      </c>
      <c r="E56" s="28"/>
      <c r="F56" s="29"/>
      <c r="G56" s="31"/>
      <c r="H56" s="31"/>
      <c r="I56" s="56"/>
      <c r="J56" s="57"/>
      <c r="K56" s="58"/>
      <c r="L56" s="58"/>
      <c r="M56" s="37"/>
      <c r="N56" s="50"/>
      <c r="O56" s="38"/>
      <c r="P56" s="38"/>
      <c r="Q56" s="45"/>
      <c r="R56" s="48"/>
      <c r="S56" s="46"/>
      <c r="T56" s="46"/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23" t="s">
        <v>61</v>
      </c>
      <c r="B57" s="23"/>
      <c r="C57" s="27">
        <v>1.5</v>
      </c>
      <c r="D57" s="66">
        <v>1.5</v>
      </c>
      <c r="E57" s="28"/>
      <c r="F57" s="29" t="s">
        <v>364</v>
      </c>
      <c r="G57" s="31">
        <v>258</v>
      </c>
      <c r="H57" s="31">
        <f t="shared" ref="H57:H61" si="18">D57*G57</f>
        <v>387</v>
      </c>
      <c r="I57" s="56"/>
      <c r="J57" s="57"/>
      <c r="K57" s="81">
        <v>300</v>
      </c>
      <c r="L57" s="81">
        <f>D57*K57</f>
        <v>450</v>
      </c>
      <c r="M57" s="37"/>
      <c r="N57" s="50"/>
      <c r="O57" s="38"/>
      <c r="P57" s="38"/>
      <c r="Q57" s="45"/>
      <c r="R57" s="48"/>
      <c r="S57" s="46">
        <v>314</v>
      </c>
      <c r="T57" s="46">
        <f t="shared" ref="T57:T62" si="19">D57*S57</f>
        <v>471</v>
      </c>
      <c r="U57" s="68"/>
      <c r="V57" s="69"/>
      <c r="W57" s="70"/>
      <c r="X57" s="70"/>
      <c r="Y57" s="43"/>
      <c r="Z57" s="53"/>
      <c r="AA57" s="44">
        <v>400</v>
      </c>
      <c r="AB57" s="44">
        <f>D57*AA57</f>
        <v>600</v>
      </c>
    </row>
    <row r="58" spans="1:28" x14ac:dyDescent="0.25">
      <c r="A58" s="23" t="s">
        <v>62</v>
      </c>
      <c r="B58" s="23" t="s">
        <v>123</v>
      </c>
      <c r="C58" s="27">
        <v>0.47</v>
      </c>
      <c r="D58" s="66">
        <v>0.5</v>
      </c>
      <c r="E58" s="28"/>
      <c r="F58" s="29" t="s">
        <v>364</v>
      </c>
      <c r="G58" s="31">
        <v>118</v>
      </c>
      <c r="H58" s="31">
        <f t="shared" si="18"/>
        <v>59</v>
      </c>
      <c r="I58" s="56"/>
      <c r="J58" s="57"/>
      <c r="K58" s="58"/>
      <c r="L58" s="58"/>
      <c r="M58" s="37"/>
      <c r="N58" s="50"/>
      <c r="O58" s="72">
        <v>97.5</v>
      </c>
      <c r="P58" s="72">
        <f>D58*O58</f>
        <v>48.75</v>
      </c>
      <c r="Q58" s="45"/>
      <c r="R58" s="48"/>
      <c r="S58" s="46">
        <v>218</v>
      </c>
      <c r="T58" s="46">
        <f t="shared" si="19"/>
        <v>109</v>
      </c>
      <c r="U58" s="68"/>
      <c r="V58" s="69"/>
      <c r="W58" s="70"/>
      <c r="X58" s="70"/>
      <c r="Y58" s="43"/>
      <c r="Z58" s="53"/>
      <c r="AA58" s="44"/>
      <c r="AB58" s="44"/>
    </row>
    <row r="59" spans="1:28" x14ac:dyDescent="0.25">
      <c r="A59" s="23" t="s">
        <v>63</v>
      </c>
      <c r="B59" s="23" t="s">
        <v>100</v>
      </c>
      <c r="C59" s="27">
        <v>0.33</v>
      </c>
      <c r="D59" s="66">
        <v>0.33</v>
      </c>
      <c r="E59" s="28"/>
      <c r="F59" s="29" t="s">
        <v>364</v>
      </c>
      <c r="G59" s="31">
        <v>268</v>
      </c>
      <c r="H59" s="31">
        <f t="shared" si="18"/>
        <v>88.44</v>
      </c>
      <c r="I59" s="56"/>
      <c r="J59" s="57"/>
      <c r="K59" s="58"/>
      <c r="L59" s="58"/>
      <c r="M59" s="37"/>
      <c r="N59" s="50"/>
      <c r="O59" s="72">
        <v>320</v>
      </c>
      <c r="P59" s="72">
        <f>D59*O59</f>
        <v>105.60000000000001</v>
      </c>
      <c r="Q59" s="45"/>
      <c r="R59" s="48"/>
      <c r="S59" s="46">
        <v>690</v>
      </c>
      <c r="T59" s="46">
        <f t="shared" si="19"/>
        <v>227.70000000000002</v>
      </c>
      <c r="U59" s="68"/>
      <c r="V59" s="69"/>
      <c r="W59" s="70"/>
      <c r="X59" s="70"/>
      <c r="Y59" s="43"/>
      <c r="Z59" s="53"/>
      <c r="AA59" s="44"/>
      <c r="AB59" s="44"/>
    </row>
    <row r="60" spans="1:28" x14ac:dyDescent="0.25">
      <c r="A60" s="23" t="s">
        <v>64</v>
      </c>
      <c r="B60" s="23" t="s">
        <v>100</v>
      </c>
      <c r="C60" s="27">
        <v>0.28000000000000003</v>
      </c>
      <c r="D60" s="66">
        <v>0.28000000000000003</v>
      </c>
      <c r="E60" s="28"/>
      <c r="F60" s="29" t="s">
        <v>364</v>
      </c>
      <c r="G60" s="31">
        <v>738</v>
      </c>
      <c r="H60" s="31">
        <f t="shared" si="18"/>
        <v>206.64000000000001</v>
      </c>
      <c r="I60" s="56"/>
      <c r="J60" s="57"/>
      <c r="K60" s="58"/>
      <c r="L60" s="58"/>
      <c r="M60" s="37"/>
      <c r="N60" s="50"/>
      <c r="O60" s="72">
        <v>315</v>
      </c>
      <c r="P60" s="72">
        <f>D60*O60</f>
        <v>88.2</v>
      </c>
      <c r="Q60" s="45"/>
      <c r="R60" s="48"/>
      <c r="S60" s="46">
        <v>690</v>
      </c>
      <c r="T60" s="46">
        <f t="shared" si="19"/>
        <v>193.20000000000002</v>
      </c>
      <c r="U60" s="68"/>
      <c r="V60" s="69"/>
      <c r="W60" s="70"/>
      <c r="X60" s="70"/>
      <c r="Y60" s="43"/>
      <c r="Z60" s="53"/>
      <c r="AA60" s="44"/>
      <c r="AB60" s="44"/>
    </row>
    <row r="61" spans="1:28" x14ac:dyDescent="0.25">
      <c r="A61" s="23" t="s">
        <v>65</v>
      </c>
      <c r="B61" s="23"/>
      <c r="C61" s="27">
        <v>0.38</v>
      </c>
      <c r="D61" s="66">
        <v>0.38</v>
      </c>
      <c r="E61" s="28"/>
      <c r="F61" s="29" t="s">
        <v>364</v>
      </c>
      <c r="G61" s="31">
        <v>738</v>
      </c>
      <c r="H61" s="31">
        <f t="shared" si="18"/>
        <v>280.44</v>
      </c>
      <c r="I61" s="56"/>
      <c r="J61" s="57"/>
      <c r="K61" s="58"/>
      <c r="L61" s="58"/>
      <c r="M61" s="37"/>
      <c r="N61" s="50"/>
      <c r="O61" s="72">
        <v>700</v>
      </c>
      <c r="P61" s="72">
        <f>D61*O61</f>
        <v>266</v>
      </c>
      <c r="Q61" s="45"/>
      <c r="R61" s="48"/>
      <c r="S61" s="46">
        <v>1058</v>
      </c>
      <c r="T61" s="46">
        <f t="shared" si="19"/>
        <v>402.04</v>
      </c>
      <c r="U61" s="68"/>
      <c r="V61" s="69"/>
      <c r="W61" s="70"/>
      <c r="X61" s="70"/>
      <c r="Y61" s="43"/>
      <c r="Z61" s="53"/>
      <c r="AA61" s="44"/>
      <c r="AB61" s="44"/>
    </row>
    <row r="62" spans="1:28" x14ac:dyDescent="0.25">
      <c r="A62" s="23" t="s">
        <v>66</v>
      </c>
      <c r="B62" s="23"/>
      <c r="C62" s="27">
        <v>0.19</v>
      </c>
      <c r="D62" s="66">
        <v>0.25</v>
      </c>
      <c r="E62" s="28"/>
      <c r="F62" s="29"/>
      <c r="G62" s="31"/>
      <c r="H62" s="31"/>
      <c r="I62" s="56"/>
      <c r="J62" s="57"/>
      <c r="K62" s="58"/>
      <c r="L62" s="58"/>
      <c r="M62" s="37"/>
      <c r="N62" s="50"/>
      <c r="O62" s="38"/>
      <c r="P62" s="38"/>
      <c r="Q62" s="45"/>
      <c r="R62" s="48"/>
      <c r="S62" s="75">
        <v>740</v>
      </c>
      <c r="T62" s="75">
        <f t="shared" si="19"/>
        <v>185</v>
      </c>
      <c r="U62" s="68"/>
      <c r="V62" s="69"/>
      <c r="W62" s="70"/>
      <c r="X62" s="70"/>
      <c r="Y62" s="43"/>
      <c r="Z62" s="53"/>
      <c r="AA62" s="44"/>
      <c r="AB62" s="44"/>
    </row>
    <row r="63" spans="1:28" x14ac:dyDescent="0.25">
      <c r="A63" s="92" t="s">
        <v>67</v>
      </c>
      <c r="B63" s="92"/>
      <c r="C63" s="93">
        <v>1.41</v>
      </c>
      <c r="D63" s="94">
        <v>0</v>
      </c>
      <c r="E63" s="28"/>
      <c r="F63" s="29"/>
      <c r="G63" s="31"/>
      <c r="H63" s="31"/>
      <c r="I63" s="56"/>
      <c r="J63" s="57"/>
      <c r="K63" s="58"/>
      <c r="L63" s="58"/>
      <c r="M63" s="37"/>
      <c r="N63" s="50"/>
      <c r="O63" s="38"/>
      <c r="P63" s="38"/>
      <c r="Q63" s="45"/>
      <c r="R63" s="48"/>
      <c r="S63" s="46"/>
      <c r="T63" s="46"/>
      <c r="U63" s="68"/>
      <c r="V63" s="69"/>
      <c r="W63" s="70"/>
      <c r="X63" s="70"/>
      <c r="Y63" s="43"/>
      <c r="Z63" s="53"/>
      <c r="AA63" s="44"/>
      <c r="AB63" s="44"/>
    </row>
    <row r="64" spans="1:28" x14ac:dyDescent="0.25">
      <c r="A64" s="23" t="s">
        <v>68</v>
      </c>
      <c r="B64" s="23"/>
      <c r="C64" s="27">
        <v>0.94</v>
      </c>
      <c r="D64" s="66">
        <v>0.94</v>
      </c>
      <c r="E64" s="28"/>
      <c r="F64" s="29" t="s">
        <v>364</v>
      </c>
      <c r="G64" s="31">
        <v>88</v>
      </c>
      <c r="H64" s="31">
        <f>D64*G64</f>
        <v>82.72</v>
      </c>
      <c r="I64" s="56"/>
      <c r="J64" s="57"/>
      <c r="K64" s="58"/>
      <c r="L64" s="58"/>
      <c r="M64" s="37"/>
      <c r="N64" s="50"/>
      <c r="O64" s="38"/>
      <c r="P64" s="38"/>
      <c r="Q64" s="45"/>
      <c r="R64" s="48"/>
      <c r="S64" s="75">
        <v>74</v>
      </c>
      <c r="T64" s="75">
        <f t="shared" ref="T64:T66" si="20">D64*S64</f>
        <v>69.56</v>
      </c>
      <c r="U64" s="68"/>
      <c r="V64" s="69"/>
      <c r="W64" s="70"/>
      <c r="X64" s="70"/>
      <c r="Y64" s="43"/>
      <c r="Z64" s="53"/>
      <c r="AA64" s="44"/>
      <c r="AB64" s="44"/>
    </row>
    <row r="65" spans="1:28" x14ac:dyDescent="0.25">
      <c r="A65" s="26" t="s">
        <v>69</v>
      </c>
      <c r="B65" s="26"/>
      <c r="C65" s="27">
        <v>0.38</v>
      </c>
      <c r="D65" s="66">
        <v>0.4</v>
      </c>
      <c r="E65" s="28"/>
      <c r="F65" s="29"/>
      <c r="G65" s="31"/>
      <c r="H65" s="31"/>
      <c r="I65" s="56"/>
      <c r="J65" s="57"/>
      <c r="K65" s="58"/>
      <c r="L65" s="58"/>
      <c r="M65" s="37"/>
      <c r="N65" s="50"/>
      <c r="O65" s="38"/>
      <c r="P65" s="38"/>
      <c r="Q65" s="45"/>
      <c r="R65" s="48"/>
      <c r="S65" s="75">
        <v>820</v>
      </c>
      <c r="T65" s="75">
        <f t="shared" si="20"/>
        <v>328</v>
      </c>
      <c r="U65" s="68"/>
      <c r="V65" s="69"/>
      <c r="W65" s="70"/>
      <c r="X65" s="70"/>
      <c r="Y65" s="43"/>
      <c r="Z65" s="53"/>
      <c r="AA65" s="44"/>
      <c r="AB65" s="44"/>
    </row>
    <row r="66" spans="1:28" x14ac:dyDescent="0.25">
      <c r="A66" s="23" t="s">
        <v>70</v>
      </c>
      <c r="B66" s="23" t="s">
        <v>100</v>
      </c>
      <c r="C66" s="27">
        <v>0.38</v>
      </c>
      <c r="D66" s="66">
        <v>0.5</v>
      </c>
      <c r="E66" s="28"/>
      <c r="F66" s="29"/>
      <c r="G66" s="31"/>
      <c r="H66" s="31"/>
      <c r="I66" s="56"/>
      <c r="J66" s="57"/>
      <c r="K66" s="58">
        <v>300</v>
      </c>
      <c r="L66" s="58">
        <f>D66*K66</f>
        <v>150</v>
      </c>
      <c r="M66" s="37"/>
      <c r="N66" s="50"/>
      <c r="O66" s="72">
        <v>105</v>
      </c>
      <c r="P66" s="72">
        <f>D66*O66</f>
        <v>52.5</v>
      </c>
      <c r="Q66" s="45"/>
      <c r="R66" s="48"/>
      <c r="S66" s="46">
        <v>118</v>
      </c>
      <c r="T66" s="46">
        <f t="shared" si="20"/>
        <v>59</v>
      </c>
      <c r="U66" s="68"/>
      <c r="V66" s="69"/>
      <c r="W66" s="70"/>
      <c r="X66" s="70"/>
      <c r="Y66" s="43"/>
      <c r="Z66" s="53"/>
      <c r="AA66" s="44">
        <v>160</v>
      </c>
      <c r="AB66" s="44">
        <f>D66*AA66</f>
        <v>80</v>
      </c>
    </row>
    <row r="67" spans="1:28" x14ac:dyDescent="0.25">
      <c r="A67" s="92" t="s">
        <v>71</v>
      </c>
      <c r="B67" s="92"/>
      <c r="C67" s="93">
        <v>0.94</v>
      </c>
      <c r="D67" s="94">
        <v>0</v>
      </c>
      <c r="E67" s="28"/>
      <c r="F67" s="29"/>
      <c r="G67" s="31"/>
      <c r="H67" s="31"/>
      <c r="I67" s="56"/>
      <c r="J67" s="57"/>
      <c r="K67" s="58"/>
      <c r="L67" s="58"/>
      <c r="M67" s="37"/>
      <c r="N67" s="50"/>
      <c r="O67" s="38"/>
      <c r="P67" s="38"/>
      <c r="Q67" s="45"/>
      <c r="R67" s="48"/>
      <c r="S67" s="46"/>
      <c r="T67" s="46"/>
      <c r="U67" s="68"/>
      <c r="V67" s="69"/>
      <c r="W67" s="70"/>
      <c r="X67" s="70"/>
      <c r="Y67" s="43"/>
      <c r="Z67" s="53"/>
      <c r="AA67" s="44"/>
      <c r="AB67" s="44"/>
    </row>
    <row r="68" spans="1:28" x14ac:dyDescent="0.25">
      <c r="A68" s="23" t="s">
        <v>72</v>
      </c>
      <c r="B68" s="23"/>
      <c r="C68" s="27">
        <v>0.09</v>
      </c>
      <c r="D68" s="66">
        <v>0.1</v>
      </c>
      <c r="E68" s="28"/>
      <c r="F68" s="29" t="s">
        <v>364</v>
      </c>
      <c r="G68" s="31">
        <v>848</v>
      </c>
      <c r="H68" s="31">
        <f t="shared" ref="H68:H70" si="21">D68*G68</f>
        <v>84.800000000000011</v>
      </c>
      <c r="I68" s="56"/>
      <c r="J68" s="57"/>
      <c r="K68" s="81">
        <v>600</v>
      </c>
      <c r="L68" s="81">
        <f>D68*K68</f>
        <v>60</v>
      </c>
      <c r="M68" s="37"/>
      <c r="N68" s="50"/>
      <c r="O68" s="38"/>
      <c r="P68" s="38"/>
      <c r="Q68" s="45"/>
      <c r="R68" s="48"/>
      <c r="S68" s="46">
        <v>670</v>
      </c>
      <c r="T68" s="46">
        <f t="shared" ref="T68:T72" si="22">D68*S68</f>
        <v>67</v>
      </c>
      <c r="U68" s="68"/>
      <c r="V68" s="69"/>
      <c r="W68" s="70"/>
      <c r="X68" s="70"/>
      <c r="Y68" s="43"/>
      <c r="Z68" s="53"/>
      <c r="AA68" s="44"/>
      <c r="AB68" s="44"/>
    </row>
    <row r="69" spans="1:28" x14ac:dyDescent="0.25">
      <c r="A69" s="23" t="s">
        <v>73</v>
      </c>
      <c r="B69" s="23"/>
      <c r="C69" s="27">
        <v>0.38</v>
      </c>
      <c r="D69" s="66">
        <v>0.38</v>
      </c>
      <c r="E69" s="28"/>
      <c r="F69" s="29" t="s">
        <v>364</v>
      </c>
      <c r="G69" s="31">
        <v>1278</v>
      </c>
      <c r="H69" s="31">
        <f t="shared" si="21"/>
        <v>485.64</v>
      </c>
      <c r="I69" s="56"/>
      <c r="J69" s="57"/>
      <c r="K69" s="58"/>
      <c r="L69" s="58"/>
      <c r="M69" s="37"/>
      <c r="N69" s="50"/>
      <c r="O69" s="38"/>
      <c r="P69" s="38"/>
      <c r="Q69" s="45"/>
      <c r="R69" s="78" t="s">
        <v>364</v>
      </c>
      <c r="S69" s="75">
        <v>1222</v>
      </c>
      <c r="T69" s="75">
        <f t="shared" si="22"/>
        <v>464.36</v>
      </c>
      <c r="U69" s="68"/>
      <c r="V69" s="69"/>
      <c r="W69" s="70"/>
      <c r="X69" s="70"/>
      <c r="Y69" s="43"/>
      <c r="Z69" s="53" t="s">
        <v>364</v>
      </c>
      <c r="AA69" s="44">
        <v>1600</v>
      </c>
      <c r="AB69" s="44">
        <f>D69*AA69</f>
        <v>608</v>
      </c>
    </row>
    <row r="70" spans="1:28" x14ac:dyDescent="0.25">
      <c r="A70" s="23" t="s">
        <v>74</v>
      </c>
      <c r="B70" s="23"/>
      <c r="C70" s="27">
        <v>0.23</v>
      </c>
      <c r="D70" s="66">
        <v>0.25</v>
      </c>
      <c r="E70" s="28"/>
      <c r="F70" s="29"/>
      <c r="G70" s="31">
        <v>318</v>
      </c>
      <c r="H70" s="31">
        <f t="shared" si="21"/>
        <v>79.5</v>
      </c>
      <c r="I70" s="56"/>
      <c r="J70" s="57"/>
      <c r="K70" s="58">
        <v>300</v>
      </c>
      <c r="L70" s="58">
        <f>D70*K70</f>
        <v>75</v>
      </c>
      <c r="M70" s="37"/>
      <c r="N70" s="50"/>
      <c r="O70" s="72">
        <v>120</v>
      </c>
      <c r="P70" s="72">
        <f>D70*O70</f>
        <v>30</v>
      </c>
      <c r="Q70" s="45"/>
      <c r="R70" s="48"/>
      <c r="S70" s="46">
        <v>288</v>
      </c>
      <c r="T70" s="46">
        <f t="shared" si="22"/>
        <v>72</v>
      </c>
      <c r="U70" s="68"/>
      <c r="V70" s="69"/>
      <c r="W70" s="70"/>
      <c r="X70" s="70"/>
      <c r="Y70" s="43"/>
      <c r="Z70" s="53"/>
      <c r="AA70" s="44">
        <v>200</v>
      </c>
      <c r="AB70" s="44">
        <f>D70*AA70</f>
        <v>50</v>
      </c>
    </row>
    <row r="71" spans="1:28" x14ac:dyDescent="0.25">
      <c r="A71" s="23" t="s">
        <v>75</v>
      </c>
      <c r="B71" s="23"/>
      <c r="C71" s="27">
        <v>0.28000000000000003</v>
      </c>
      <c r="D71" s="66">
        <v>0.28000000000000003</v>
      </c>
      <c r="E71" s="28"/>
      <c r="F71" s="29"/>
      <c r="G71" s="31"/>
      <c r="H71" s="31"/>
      <c r="I71" s="56"/>
      <c r="J71" s="57"/>
      <c r="K71" s="58"/>
      <c r="L71" s="58"/>
      <c r="M71" s="37"/>
      <c r="N71" s="50"/>
      <c r="O71" s="38"/>
      <c r="P71" s="38"/>
      <c r="Q71" s="45"/>
      <c r="R71" s="78" t="s">
        <v>364</v>
      </c>
      <c r="S71" s="75">
        <v>1220</v>
      </c>
      <c r="T71" s="75">
        <f t="shared" si="22"/>
        <v>341.6</v>
      </c>
      <c r="U71" s="68"/>
      <c r="V71" s="69"/>
      <c r="W71" s="70"/>
      <c r="X71" s="70"/>
      <c r="Y71" s="43"/>
      <c r="Z71" s="53"/>
      <c r="AA71" s="44"/>
      <c r="AB71" s="44"/>
    </row>
    <row r="72" spans="1:28" x14ac:dyDescent="0.25">
      <c r="A72" s="23" t="s">
        <v>76</v>
      </c>
      <c r="B72" s="23"/>
      <c r="C72" s="27">
        <v>0.19</v>
      </c>
      <c r="D72" s="66">
        <v>0.19</v>
      </c>
      <c r="E72" s="28"/>
      <c r="F72" s="29" t="s">
        <v>364</v>
      </c>
      <c r="G72" s="31">
        <v>874</v>
      </c>
      <c r="H72" s="31">
        <f t="shared" ref="H72:H75" si="23">D72*G72</f>
        <v>166.06</v>
      </c>
      <c r="I72" s="56"/>
      <c r="J72" s="57"/>
      <c r="K72" s="58">
        <v>600</v>
      </c>
      <c r="L72" s="58">
        <f>D72*K72</f>
        <v>114</v>
      </c>
      <c r="M72" s="37"/>
      <c r="N72" s="50"/>
      <c r="O72" s="72">
        <v>235</v>
      </c>
      <c r="P72" s="72">
        <f>D72*O72</f>
        <v>44.65</v>
      </c>
      <c r="Q72" s="45"/>
      <c r="R72" s="48"/>
      <c r="S72" s="46">
        <v>784</v>
      </c>
      <c r="T72" s="46">
        <f t="shared" si="22"/>
        <v>148.96</v>
      </c>
      <c r="U72" s="68"/>
      <c r="V72" s="69"/>
      <c r="W72" s="70"/>
      <c r="X72" s="70"/>
      <c r="Y72" s="43"/>
      <c r="Z72" s="53"/>
      <c r="AA72" s="44">
        <v>1200</v>
      </c>
      <c r="AB72" s="44">
        <f>D72*AA72</f>
        <v>228</v>
      </c>
    </row>
    <row r="73" spans="1:28" x14ac:dyDescent="0.25">
      <c r="A73" s="23" t="s">
        <v>77</v>
      </c>
      <c r="B73" s="23"/>
      <c r="C73" s="27">
        <v>0.47</v>
      </c>
      <c r="D73" s="66">
        <v>0.5</v>
      </c>
      <c r="E73" s="28"/>
      <c r="F73" s="29" t="s">
        <v>364</v>
      </c>
      <c r="G73" s="31">
        <v>38</v>
      </c>
      <c r="H73" s="31">
        <f t="shared" si="23"/>
        <v>19</v>
      </c>
      <c r="I73" s="56"/>
      <c r="J73" s="57"/>
      <c r="K73" s="58"/>
      <c r="L73" s="58"/>
      <c r="M73" s="37"/>
      <c r="N73" s="50"/>
      <c r="O73" s="72">
        <v>31.5</v>
      </c>
      <c r="P73" s="72">
        <f>D73*O73</f>
        <v>15.75</v>
      </c>
      <c r="Q73" s="45"/>
      <c r="R73" s="48"/>
      <c r="S73" s="46"/>
      <c r="T73" s="46"/>
      <c r="U73" s="68"/>
      <c r="V73" s="69"/>
      <c r="W73" s="70"/>
      <c r="X73" s="70"/>
      <c r="Y73" s="43"/>
      <c r="Z73" s="53" t="s">
        <v>364</v>
      </c>
      <c r="AA73" s="44">
        <v>40</v>
      </c>
      <c r="AB73" s="44">
        <f>D73*AA73</f>
        <v>20</v>
      </c>
    </row>
    <row r="74" spans="1:28" x14ac:dyDescent="0.25">
      <c r="A74" s="61" t="s">
        <v>78</v>
      </c>
      <c r="B74" s="23"/>
      <c r="C74" s="27">
        <v>0.94</v>
      </c>
      <c r="D74" s="66">
        <v>1</v>
      </c>
      <c r="E74" s="28"/>
      <c r="F74" s="29"/>
      <c r="G74" s="31">
        <v>108</v>
      </c>
      <c r="H74" s="31">
        <f t="shared" si="23"/>
        <v>108</v>
      </c>
      <c r="I74" s="56"/>
      <c r="J74" s="57"/>
      <c r="K74" s="58">
        <v>225</v>
      </c>
      <c r="L74" s="58">
        <f>D74*K74</f>
        <v>225</v>
      </c>
      <c r="M74" s="37"/>
      <c r="N74" s="50"/>
      <c r="O74" s="72">
        <v>62.5</v>
      </c>
      <c r="P74" s="72">
        <f>D74*O74</f>
        <v>62.5</v>
      </c>
      <c r="Q74" s="45"/>
      <c r="R74" s="48"/>
      <c r="S74" s="46">
        <v>288</v>
      </c>
      <c r="T74" s="46">
        <f t="shared" ref="T74:T75" si="24">D74*S74</f>
        <v>288</v>
      </c>
      <c r="U74" s="68"/>
      <c r="V74" s="69"/>
      <c r="W74" s="70"/>
      <c r="X74" s="70"/>
      <c r="Y74" s="43"/>
      <c r="Z74" s="53"/>
      <c r="AA74" s="44">
        <v>120</v>
      </c>
      <c r="AB74" s="44">
        <f>D74*AA74</f>
        <v>120</v>
      </c>
    </row>
    <row r="75" spans="1:28" x14ac:dyDescent="0.25">
      <c r="A75" s="23" t="s">
        <v>79</v>
      </c>
      <c r="B75" s="23"/>
      <c r="C75" s="27">
        <v>0.94</v>
      </c>
      <c r="D75" s="66">
        <v>1</v>
      </c>
      <c r="E75" s="28"/>
      <c r="F75" s="29" t="s">
        <v>364</v>
      </c>
      <c r="G75" s="31">
        <v>74</v>
      </c>
      <c r="H75" s="31">
        <f t="shared" si="23"/>
        <v>74</v>
      </c>
      <c r="I75" s="56"/>
      <c r="J75" s="57"/>
      <c r="K75" s="58"/>
      <c r="L75" s="58"/>
      <c r="M75" s="37"/>
      <c r="N75" s="50"/>
      <c r="O75" s="72">
        <v>23</v>
      </c>
      <c r="P75" s="72">
        <f>D75*O75</f>
        <v>23</v>
      </c>
      <c r="Q75" s="45"/>
      <c r="R75" s="48"/>
      <c r="S75" s="46">
        <v>288</v>
      </c>
      <c r="T75" s="46">
        <f t="shared" si="24"/>
        <v>288</v>
      </c>
      <c r="U75" s="68"/>
      <c r="V75" s="69"/>
      <c r="W75" s="70"/>
      <c r="X75" s="70"/>
      <c r="Y75" s="43"/>
      <c r="Z75" s="53"/>
      <c r="AA75" s="44">
        <v>320</v>
      </c>
      <c r="AB75" s="44">
        <f>D75*AA75</f>
        <v>320</v>
      </c>
    </row>
    <row r="76" spans="1:28" x14ac:dyDescent="0.25">
      <c r="A76" s="92" t="s">
        <v>80</v>
      </c>
      <c r="B76" s="92"/>
      <c r="C76" s="93">
        <v>0.09</v>
      </c>
      <c r="D76" s="94">
        <v>0</v>
      </c>
      <c r="E76" s="28"/>
      <c r="F76" s="29"/>
      <c r="G76" s="31"/>
      <c r="H76" s="31"/>
      <c r="I76" s="56"/>
      <c r="J76" s="57"/>
      <c r="K76" s="58"/>
      <c r="L76" s="58"/>
      <c r="M76" s="37"/>
      <c r="N76" s="50"/>
      <c r="O76" s="38"/>
      <c r="P76" s="38"/>
      <c r="Q76" s="45"/>
      <c r="R76" s="48"/>
      <c r="S76" s="46"/>
      <c r="T76" s="46"/>
      <c r="U76" s="68"/>
      <c r="V76" s="69"/>
      <c r="W76" s="70"/>
      <c r="X76" s="70"/>
      <c r="Y76" s="43"/>
      <c r="Z76" s="53"/>
      <c r="AA76" s="44"/>
      <c r="AB76" s="44"/>
    </row>
    <row r="77" spans="1:28" x14ac:dyDescent="0.25">
      <c r="A77" s="23" t="s">
        <v>81</v>
      </c>
      <c r="B77" s="23"/>
      <c r="C77" s="27">
        <v>0.19</v>
      </c>
      <c r="D77" s="66">
        <v>0.19</v>
      </c>
      <c r="E77" s="28"/>
      <c r="F77" s="29"/>
      <c r="G77" s="31"/>
      <c r="H77" s="31"/>
      <c r="I77" s="56"/>
      <c r="J77" s="57"/>
      <c r="K77" s="58"/>
      <c r="L77" s="58"/>
      <c r="M77" s="37"/>
      <c r="N77" s="50"/>
      <c r="O77" s="38"/>
      <c r="P77" s="38"/>
      <c r="Q77" s="45"/>
      <c r="R77" s="48"/>
      <c r="S77" s="75">
        <v>420</v>
      </c>
      <c r="T77" s="75">
        <f t="shared" ref="T77:T79" si="25">D77*S77</f>
        <v>79.8</v>
      </c>
      <c r="U77" s="68"/>
      <c r="V77" s="69"/>
      <c r="W77" s="70"/>
      <c r="X77" s="70"/>
      <c r="Y77" s="43"/>
      <c r="Z77" s="53"/>
      <c r="AA77" s="44"/>
      <c r="AB77" s="44"/>
    </row>
    <row r="78" spans="1:28" x14ac:dyDescent="0.25">
      <c r="A78" s="23" t="s">
        <v>82</v>
      </c>
      <c r="B78" s="23"/>
      <c r="C78" s="27">
        <v>1.88</v>
      </c>
      <c r="D78" s="66">
        <v>1.88</v>
      </c>
      <c r="E78" s="28"/>
      <c r="F78" s="29"/>
      <c r="G78" s="31"/>
      <c r="H78" s="31"/>
      <c r="I78" s="56"/>
      <c r="J78" s="57"/>
      <c r="K78" s="58">
        <v>225</v>
      </c>
      <c r="L78" s="58">
        <f>D78*K78</f>
        <v>423</v>
      </c>
      <c r="M78" s="37"/>
      <c r="N78" s="50"/>
      <c r="O78" s="72">
        <v>169.5</v>
      </c>
      <c r="P78" s="72">
        <f>D78*O78</f>
        <v>318.65999999999997</v>
      </c>
      <c r="Q78" s="45"/>
      <c r="R78" s="48"/>
      <c r="S78" s="46">
        <v>348</v>
      </c>
      <c r="T78" s="46">
        <f t="shared" si="25"/>
        <v>654.24</v>
      </c>
      <c r="U78" s="68"/>
      <c r="V78" s="69"/>
      <c r="W78" s="70"/>
      <c r="X78" s="70"/>
      <c r="Y78" s="43"/>
      <c r="Z78" s="53"/>
      <c r="AA78" s="44"/>
      <c r="AB78" s="44"/>
    </row>
    <row r="79" spans="1:28" x14ac:dyDescent="0.25">
      <c r="A79" s="23" t="s">
        <v>83</v>
      </c>
      <c r="B79" s="23"/>
      <c r="C79" s="27">
        <v>1.88</v>
      </c>
      <c r="D79" s="66">
        <v>1.88</v>
      </c>
      <c r="E79" s="28"/>
      <c r="F79" s="29"/>
      <c r="G79" s="31">
        <v>178</v>
      </c>
      <c r="H79" s="31">
        <f>D79*G79</f>
        <v>334.64</v>
      </c>
      <c r="I79" s="56"/>
      <c r="J79" s="57"/>
      <c r="K79" s="58">
        <v>300</v>
      </c>
      <c r="L79" s="58">
        <f>D79*K79</f>
        <v>564</v>
      </c>
      <c r="M79" s="37"/>
      <c r="N79" s="50"/>
      <c r="O79" s="72">
        <v>141</v>
      </c>
      <c r="P79" s="72">
        <f>D79*O79</f>
        <v>265.08</v>
      </c>
      <c r="Q79" s="45"/>
      <c r="R79" s="48"/>
      <c r="S79" s="46">
        <v>198</v>
      </c>
      <c r="T79" s="46">
        <f t="shared" si="25"/>
        <v>372.23999999999995</v>
      </c>
      <c r="U79" s="68"/>
      <c r="V79" s="69"/>
      <c r="W79" s="70"/>
      <c r="X79" s="70"/>
      <c r="Y79" s="43"/>
      <c r="Z79" s="53" t="s">
        <v>364</v>
      </c>
      <c r="AA79" s="44">
        <v>240</v>
      </c>
      <c r="AB79" s="44">
        <f>D79*AA79</f>
        <v>451.2</v>
      </c>
    </row>
    <row r="80" spans="1:28" x14ac:dyDescent="0.25">
      <c r="A80" s="92" t="s">
        <v>84</v>
      </c>
      <c r="B80" s="92"/>
      <c r="C80" s="93">
        <v>0.28000000000000003</v>
      </c>
      <c r="D80" s="94">
        <v>0</v>
      </c>
      <c r="E80" s="28"/>
      <c r="F80" s="29"/>
      <c r="G80" s="31"/>
      <c r="H80" s="31"/>
      <c r="I80" s="56"/>
      <c r="J80" s="57"/>
      <c r="K80" s="58"/>
      <c r="L80" s="58"/>
      <c r="M80" s="37"/>
      <c r="N80" s="50"/>
      <c r="O80" s="38"/>
      <c r="P80" s="38"/>
      <c r="Q80" s="45"/>
      <c r="R80" s="48"/>
      <c r="S80" s="46"/>
      <c r="T80" s="46"/>
      <c r="U80" s="68"/>
      <c r="V80" s="69"/>
      <c r="W80" s="70"/>
      <c r="X80" s="70"/>
      <c r="Y80" s="43"/>
      <c r="Z80" s="53"/>
      <c r="AA80" s="44"/>
      <c r="AB80" s="44"/>
    </row>
    <row r="81" spans="1:28" x14ac:dyDescent="0.25">
      <c r="A81" s="23" t="s">
        <v>85</v>
      </c>
      <c r="B81" s="23"/>
      <c r="C81" s="27">
        <v>0.94</v>
      </c>
      <c r="D81" s="66">
        <v>0.94</v>
      </c>
      <c r="E81" s="28"/>
      <c r="F81" s="29"/>
      <c r="G81" s="31"/>
      <c r="H81" s="31"/>
      <c r="I81" s="56"/>
      <c r="J81" s="57"/>
      <c r="K81" s="58"/>
      <c r="L81" s="58"/>
      <c r="M81" s="37"/>
      <c r="N81" s="50"/>
      <c r="O81" s="38"/>
      <c r="P81" s="38"/>
      <c r="Q81" s="45"/>
      <c r="R81" s="48"/>
      <c r="S81" s="75">
        <v>318</v>
      </c>
      <c r="T81" s="75">
        <f t="shared" ref="T81:T85" si="26">D81*S81</f>
        <v>298.91999999999996</v>
      </c>
      <c r="U81" s="68"/>
      <c r="V81" s="69"/>
      <c r="W81" s="70"/>
      <c r="X81" s="70"/>
      <c r="Y81" s="43"/>
      <c r="Z81" s="53"/>
      <c r="AA81" s="44"/>
      <c r="AB81" s="44"/>
    </row>
    <row r="82" spans="1:28" x14ac:dyDescent="0.25">
      <c r="A82" s="23" t="s">
        <v>86</v>
      </c>
      <c r="B82" s="23" t="s">
        <v>100</v>
      </c>
      <c r="C82" s="27">
        <v>0.09</v>
      </c>
      <c r="D82" s="66">
        <v>0.1</v>
      </c>
      <c r="E82" s="28"/>
      <c r="F82" s="29"/>
      <c r="G82" s="31"/>
      <c r="H82" s="31"/>
      <c r="I82" s="56"/>
      <c r="J82" s="57"/>
      <c r="K82" s="58">
        <v>450</v>
      </c>
      <c r="L82" s="58">
        <f>D82*K82</f>
        <v>45</v>
      </c>
      <c r="M82" s="37"/>
      <c r="N82" s="50"/>
      <c r="O82" s="72">
        <v>236.5</v>
      </c>
      <c r="P82" s="72">
        <f>D82*O82</f>
        <v>23.650000000000002</v>
      </c>
      <c r="Q82" s="45"/>
      <c r="R82" s="48"/>
      <c r="S82" s="46">
        <v>685</v>
      </c>
      <c r="T82" s="46">
        <f t="shared" si="26"/>
        <v>68.5</v>
      </c>
      <c r="U82" s="68"/>
      <c r="V82" s="69"/>
      <c r="W82" s="70"/>
      <c r="X82" s="70"/>
      <c r="Y82" s="43"/>
      <c r="Z82" s="53"/>
      <c r="AA82" s="44"/>
      <c r="AB82" s="44"/>
    </row>
    <row r="83" spans="1:28" x14ac:dyDescent="0.25">
      <c r="A83" s="23" t="s">
        <v>87</v>
      </c>
      <c r="B83" s="23" t="s">
        <v>100</v>
      </c>
      <c r="C83" s="27">
        <v>0.19</v>
      </c>
      <c r="D83" s="66">
        <v>0.25</v>
      </c>
      <c r="E83" s="28"/>
      <c r="F83" s="29"/>
      <c r="G83" s="31"/>
      <c r="H83" s="31"/>
      <c r="I83" s="56"/>
      <c r="J83" s="57" t="s">
        <v>364</v>
      </c>
      <c r="K83" s="58">
        <v>300</v>
      </c>
      <c r="L83" s="58">
        <f>D83*K83</f>
        <v>75</v>
      </c>
      <c r="M83" s="37"/>
      <c r="N83" s="50"/>
      <c r="O83" s="72">
        <v>190.08</v>
      </c>
      <c r="P83" s="72">
        <f>D83*O83</f>
        <v>47.52</v>
      </c>
      <c r="Q83" s="45"/>
      <c r="R83" s="48"/>
      <c r="S83" s="46">
        <v>570</v>
      </c>
      <c r="T83" s="46">
        <f t="shared" si="26"/>
        <v>142.5</v>
      </c>
      <c r="U83" s="68"/>
      <c r="V83" s="69"/>
      <c r="W83" s="70"/>
      <c r="X83" s="70"/>
      <c r="Y83" s="43"/>
      <c r="Z83" s="53"/>
      <c r="AA83" s="44"/>
      <c r="AB83" s="44"/>
    </row>
    <row r="84" spans="1:28" x14ac:dyDescent="0.25">
      <c r="A84" s="23" t="s">
        <v>88</v>
      </c>
      <c r="B84" s="23" t="s">
        <v>100</v>
      </c>
      <c r="C84" s="27">
        <v>0.38</v>
      </c>
      <c r="D84" s="66">
        <v>0.38</v>
      </c>
      <c r="E84" s="28"/>
      <c r="F84" s="29" t="s">
        <v>364</v>
      </c>
      <c r="G84" s="31">
        <v>324</v>
      </c>
      <c r="H84" s="31">
        <f t="shared" ref="H84:H85" si="27">D84*G84</f>
        <v>123.12</v>
      </c>
      <c r="I84" s="56"/>
      <c r="J84" s="57"/>
      <c r="K84" s="58">
        <v>300</v>
      </c>
      <c r="L84" s="58">
        <f>D84*K84</f>
        <v>114</v>
      </c>
      <c r="M84" s="37"/>
      <c r="N84" s="50"/>
      <c r="O84" s="72">
        <v>162</v>
      </c>
      <c r="P84" s="72">
        <f>D84*O84</f>
        <v>61.56</v>
      </c>
      <c r="Q84" s="45"/>
      <c r="R84" s="48"/>
      <c r="S84" s="46">
        <v>344</v>
      </c>
      <c r="T84" s="46">
        <f t="shared" si="26"/>
        <v>130.72</v>
      </c>
      <c r="U84" s="68"/>
      <c r="V84" s="69"/>
      <c r="W84" s="70"/>
      <c r="X84" s="70"/>
      <c r="Y84" s="43"/>
      <c r="Z84" s="53"/>
      <c r="AA84" s="44">
        <v>400</v>
      </c>
      <c r="AB84" s="44">
        <f>D84*AA84</f>
        <v>152</v>
      </c>
    </row>
    <row r="85" spans="1:28" x14ac:dyDescent="0.25">
      <c r="A85" s="23" t="s">
        <v>89</v>
      </c>
      <c r="B85" s="23" t="s">
        <v>100</v>
      </c>
      <c r="C85" s="27">
        <v>0.19</v>
      </c>
      <c r="D85" s="66">
        <v>0.19</v>
      </c>
      <c r="E85" s="28"/>
      <c r="F85" s="29" t="s">
        <v>364</v>
      </c>
      <c r="G85" s="31">
        <v>574</v>
      </c>
      <c r="H85" s="31">
        <f t="shared" si="27"/>
        <v>109.06</v>
      </c>
      <c r="I85" s="56"/>
      <c r="J85" s="57"/>
      <c r="K85" s="58"/>
      <c r="L85" s="58"/>
      <c r="M85" s="37"/>
      <c r="N85" s="50"/>
      <c r="O85" s="72">
        <v>170</v>
      </c>
      <c r="P85" s="72">
        <f>D85*O85</f>
        <v>32.299999999999997</v>
      </c>
      <c r="Q85" s="45"/>
      <c r="R85" s="48"/>
      <c r="S85" s="46">
        <v>760</v>
      </c>
      <c r="T85" s="46">
        <f t="shared" si="26"/>
        <v>144.4</v>
      </c>
      <c r="U85" s="68"/>
      <c r="V85" s="69"/>
      <c r="W85" s="70"/>
      <c r="X85" s="70"/>
      <c r="Y85" s="43"/>
      <c r="Z85" s="53"/>
      <c r="AA85" s="44"/>
      <c r="AB85" s="44"/>
    </row>
    <row r="86" spans="1:28" x14ac:dyDescent="0.25">
      <c r="A86" s="92" t="s">
        <v>90</v>
      </c>
      <c r="B86" s="92"/>
      <c r="C86" s="93">
        <v>0.38</v>
      </c>
      <c r="D86" s="94">
        <v>0</v>
      </c>
      <c r="E86" s="28"/>
      <c r="F86" s="29"/>
      <c r="G86" s="31"/>
      <c r="H86" s="31"/>
      <c r="I86" s="56"/>
      <c r="J86" s="57"/>
      <c r="K86" s="58"/>
      <c r="L86" s="58"/>
      <c r="M86" s="37"/>
      <c r="N86" s="50"/>
      <c r="O86" s="38"/>
      <c r="P86" s="38"/>
      <c r="Q86" s="45"/>
      <c r="R86" s="48"/>
      <c r="S86" s="46"/>
      <c r="T86" s="46"/>
      <c r="U86" s="68"/>
      <c r="V86" s="69"/>
      <c r="W86" s="70"/>
      <c r="X86" s="70"/>
      <c r="Y86" s="43"/>
      <c r="Z86" s="53"/>
      <c r="AA86" s="44"/>
      <c r="AB86" s="44"/>
    </row>
    <row r="87" spans="1:28" x14ac:dyDescent="0.25">
      <c r="A87" s="23" t="s">
        <v>91</v>
      </c>
      <c r="B87" s="23"/>
      <c r="C87" s="27">
        <v>1.22</v>
      </c>
      <c r="D87" s="66">
        <v>1.25</v>
      </c>
      <c r="E87" s="28"/>
      <c r="F87" s="29" t="s">
        <v>364</v>
      </c>
      <c r="G87" s="31">
        <v>298</v>
      </c>
      <c r="H87" s="31">
        <f t="shared" ref="H87:H88" si="28">D87*G87</f>
        <v>372.5</v>
      </c>
      <c r="I87" s="56"/>
      <c r="J87" s="57"/>
      <c r="K87" s="58"/>
      <c r="L87" s="58"/>
      <c r="M87" s="37"/>
      <c r="N87" s="50"/>
      <c r="O87" s="38"/>
      <c r="P87" s="38"/>
      <c r="Q87" s="45"/>
      <c r="R87" s="48"/>
      <c r="S87" s="75">
        <v>340</v>
      </c>
      <c r="T87" s="75">
        <f t="shared" ref="T87:T88" si="29">D87*S87</f>
        <v>425</v>
      </c>
      <c r="U87" s="68"/>
      <c r="V87" s="69"/>
      <c r="W87" s="70"/>
      <c r="X87" s="70"/>
      <c r="Y87" s="43"/>
      <c r="Z87" s="53"/>
      <c r="AA87" s="44"/>
      <c r="AB87" s="44"/>
    </row>
    <row r="88" spans="1:28" x14ac:dyDescent="0.25">
      <c r="A88" s="23" t="s">
        <v>92</v>
      </c>
      <c r="B88" s="23"/>
      <c r="C88" s="27">
        <v>0.66</v>
      </c>
      <c r="D88" s="66">
        <v>0.7</v>
      </c>
      <c r="E88" s="28"/>
      <c r="F88" s="29" t="s">
        <v>364</v>
      </c>
      <c r="G88" s="31">
        <v>534</v>
      </c>
      <c r="H88" s="31">
        <f t="shared" si="28"/>
        <v>373.79999999999995</v>
      </c>
      <c r="I88" s="56"/>
      <c r="J88" s="57"/>
      <c r="K88" s="58"/>
      <c r="L88" s="58"/>
      <c r="M88" s="37"/>
      <c r="N88" s="50"/>
      <c r="O88" s="38"/>
      <c r="P88" s="38"/>
      <c r="Q88" s="45"/>
      <c r="R88" s="48"/>
      <c r="S88" s="75">
        <v>670</v>
      </c>
      <c r="T88" s="75">
        <f t="shared" si="29"/>
        <v>468.99999999999994</v>
      </c>
      <c r="U88" s="68"/>
      <c r="V88" s="69"/>
      <c r="W88" s="70"/>
      <c r="X88" s="70"/>
      <c r="Y88" s="43"/>
      <c r="Z88" s="53"/>
      <c r="AA88" s="44"/>
      <c r="AB88" s="44"/>
    </row>
    <row r="89" spans="1:28" x14ac:dyDescent="0.25">
      <c r="A89" s="23" t="s">
        <v>93</v>
      </c>
      <c r="B89" s="23"/>
      <c r="C89" s="27">
        <v>1.88</v>
      </c>
      <c r="D89" s="66">
        <v>2</v>
      </c>
      <c r="E89" s="28"/>
      <c r="F89" s="29"/>
      <c r="G89" s="31">
        <v>274</v>
      </c>
      <c r="H89" s="31">
        <f>D89*G89</f>
        <v>548</v>
      </c>
      <c r="I89" s="56"/>
      <c r="J89" s="57"/>
      <c r="K89" s="58">
        <v>375</v>
      </c>
      <c r="L89" s="58">
        <f>D89*K89</f>
        <v>750</v>
      </c>
      <c r="M89" s="37"/>
      <c r="N89" s="50"/>
      <c r="O89" s="72">
        <v>250</v>
      </c>
      <c r="P89" s="72">
        <f>D89*O89</f>
        <v>500</v>
      </c>
      <c r="Q89" s="45"/>
      <c r="R89" s="48"/>
      <c r="S89" s="46"/>
      <c r="T89" s="46"/>
      <c r="U89" s="68"/>
      <c r="V89" s="69"/>
      <c r="W89" s="70"/>
      <c r="X89" s="70"/>
      <c r="Y89" s="43"/>
      <c r="Z89" s="53" t="s">
        <v>364</v>
      </c>
      <c r="AA89" s="44">
        <v>500</v>
      </c>
      <c r="AB89" s="44">
        <f>D89*AA89</f>
        <v>1000</v>
      </c>
    </row>
    <row r="90" spans="1:28" x14ac:dyDescent="0.25">
      <c r="A90" s="23" t="s">
        <v>94</v>
      </c>
      <c r="B90" s="23"/>
      <c r="C90" s="27">
        <v>0.56000000000000005</v>
      </c>
      <c r="D90" s="66">
        <v>0.75</v>
      </c>
      <c r="E90" s="28"/>
      <c r="F90" s="29"/>
      <c r="G90" s="31"/>
      <c r="H90" s="31"/>
      <c r="I90" s="56"/>
      <c r="J90" s="57"/>
      <c r="K90" s="58"/>
      <c r="L90" s="58"/>
      <c r="M90" s="37"/>
      <c r="N90" s="50"/>
      <c r="O90" s="72">
        <v>299</v>
      </c>
      <c r="P90" s="72">
        <f>D90*O90</f>
        <v>224.25</v>
      </c>
      <c r="Q90" s="45"/>
      <c r="R90" s="48"/>
      <c r="S90" s="46">
        <v>516</v>
      </c>
      <c r="T90" s="46">
        <f t="shared" ref="T90:T93" si="30">D90*S90</f>
        <v>387</v>
      </c>
      <c r="U90" s="68"/>
      <c r="V90" s="69"/>
      <c r="W90" s="70"/>
      <c r="X90" s="70"/>
      <c r="Y90" s="43"/>
      <c r="Z90" s="53"/>
      <c r="AA90" s="44"/>
      <c r="AB90" s="44"/>
    </row>
    <row r="91" spans="1:28" x14ac:dyDescent="0.25">
      <c r="A91" s="23" t="s">
        <v>95</v>
      </c>
      <c r="B91" s="23"/>
      <c r="C91" s="27">
        <v>0.19</v>
      </c>
      <c r="D91" s="66">
        <v>0.19</v>
      </c>
      <c r="E91" s="28"/>
      <c r="F91" s="29"/>
      <c r="G91" s="31"/>
      <c r="H91" s="31"/>
      <c r="I91" s="56"/>
      <c r="J91" s="57"/>
      <c r="K91" s="58"/>
      <c r="L91" s="58"/>
      <c r="M91" s="37"/>
      <c r="N91" s="50"/>
      <c r="O91" s="38"/>
      <c r="P91" s="38"/>
      <c r="Q91" s="45"/>
      <c r="R91" s="48"/>
      <c r="S91" s="75">
        <v>145</v>
      </c>
      <c r="T91" s="75">
        <f t="shared" si="30"/>
        <v>27.55</v>
      </c>
      <c r="U91" s="68"/>
      <c r="V91" s="69"/>
      <c r="W91" s="70">
        <v>560</v>
      </c>
      <c r="X91" s="70">
        <f>D91*W91</f>
        <v>106.4</v>
      </c>
      <c r="Y91" s="43"/>
      <c r="Z91" s="53"/>
      <c r="AA91" s="44"/>
      <c r="AB91" s="44"/>
    </row>
    <row r="92" spans="1:28" x14ac:dyDescent="0.25">
      <c r="A92" s="23" t="s">
        <v>96</v>
      </c>
      <c r="B92" s="23"/>
      <c r="C92" s="27">
        <v>0.09</v>
      </c>
      <c r="D92" s="66">
        <v>0.09</v>
      </c>
      <c r="E92" s="28"/>
      <c r="F92" s="29"/>
      <c r="G92" s="31">
        <v>1348</v>
      </c>
      <c r="H92" s="31">
        <f t="shared" ref="H92:H93" si="31">D92*G92</f>
        <v>121.32</v>
      </c>
      <c r="I92" s="56"/>
      <c r="J92" s="57"/>
      <c r="K92" s="58">
        <v>900</v>
      </c>
      <c r="L92" s="58">
        <f>D92*K92</f>
        <v>81</v>
      </c>
      <c r="M92" s="37"/>
      <c r="N92" s="50"/>
      <c r="O92" s="72">
        <v>420</v>
      </c>
      <c r="P92" s="72">
        <f>D92*O92</f>
        <v>37.799999999999997</v>
      </c>
      <c r="Q92" s="45"/>
      <c r="R92" s="48"/>
      <c r="S92" s="46">
        <v>900</v>
      </c>
      <c r="T92" s="46">
        <f t="shared" si="30"/>
        <v>81</v>
      </c>
      <c r="U92" s="68"/>
      <c r="V92" s="69"/>
      <c r="W92" s="70"/>
      <c r="X92" s="70"/>
      <c r="Y92" s="43"/>
      <c r="Z92" s="53"/>
      <c r="AA92" s="44">
        <v>500</v>
      </c>
      <c r="AB92" s="44">
        <f>D92*AA92</f>
        <v>45</v>
      </c>
    </row>
    <row r="93" spans="1:28" x14ac:dyDescent="0.25">
      <c r="A93" s="23" t="s">
        <v>97</v>
      </c>
      <c r="B93" s="23"/>
      <c r="C93" s="27">
        <v>2.34</v>
      </c>
      <c r="D93" s="66">
        <v>2.5</v>
      </c>
      <c r="E93" s="28"/>
      <c r="F93" s="29"/>
      <c r="G93" s="31">
        <v>148</v>
      </c>
      <c r="H93" s="31">
        <f t="shared" si="31"/>
        <v>370</v>
      </c>
      <c r="I93" s="56"/>
      <c r="J93" s="57"/>
      <c r="K93" s="58"/>
      <c r="L93" s="58"/>
      <c r="M93" s="37"/>
      <c r="N93" s="50"/>
      <c r="O93" s="72">
        <v>100</v>
      </c>
      <c r="P93" s="72">
        <f>D93*O93</f>
        <v>250</v>
      </c>
      <c r="Q93" s="45"/>
      <c r="R93" s="48"/>
      <c r="S93" s="46">
        <v>240</v>
      </c>
      <c r="T93" s="46">
        <f t="shared" si="30"/>
        <v>600</v>
      </c>
      <c r="U93" s="68"/>
      <c r="V93" s="69"/>
      <c r="W93" s="70">
        <v>240</v>
      </c>
      <c r="X93" s="70">
        <f>D93*W93</f>
        <v>600</v>
      </c>
      <c r="Y93" s="43"/>
      <c r="Z93" s="53"/>
      <c r="AA93" s="44">
        <v>320</v>
      </c>
      <c r="AB93" s="44">
        <f>D93*AA93</f>
        <v>800</v>
      </c>
    </row>
    <row r="94" spans="1:28" x14ac:dyDescent="0.25">
      <c r="A94" s="24" t="s">
        <v>401</v>
      </c>
      <c r="H94" s="32">
        <f>SUM(H51,H34,H32,H29,H21,H12,H10,H9,H8)</f>
        <v>1810.952</v>
      </c>
      <c r="L94" s="32">
        <f>SUM(L68,L57,L18,L17)</f>
        <v>765</v>
      </c>
      <c r="P94" s="32">
        <f>SUM(P93,P92,P90,P89,P85,P84,P83,P82,P79,P78,P75,P74,P73,P72,P70,P66,P61,P60,P59,P58,P53,P44,P40,P39,P30,P27,P20)</f>
        <v>3402.33</v>
      </c>
      <c r="T94" s="32">
        <f>SUM(T91,T88,T87,T81,T77,T71,T69,T65,T64,T62,T55,T54,T50,T48,T47,T46,T45,T43,T42,T36,T33,T26,T16,T14)</f>
        <v>7888.49</v>
      </c>
      <c r="X94" s="32">
        <f>SUM(X13)</f>
        <v>120</v>
      </c>
      <c r="AB94" s="32">
        <f>SUM(AB41,AB38,AB37,AB31,AB25,AB15)</f>
        <v>748.31999999999994</v>
      </c>
    </row>
    <row r="96" spans="1:28" x14ac:dyDescent="0.25">
      <c r="A96" s="24" t="s">
        <v>402</v>
      </c>
      <c r="C96" s="146">
        <f>SUM(H94,L94,P94,T94,X94,AB94)</f>
        <v>14735.092000000001</v>
      </c>
      <c r="D96" s="146"/>
    </row>
    <row r="99" spans="1:1" x14ac:dyDescent="0.25">
      <c r="A99" s="100" t="s">
        <v>404</v>
      </c>
    </row>
    <row r="100" spans="1:1" x14ac:dyDescent="0.25">
      <c r="A100" s="71" t="s">
        <v>400</v>
      </c>
    </row>
  </sheetData>
  <mergeCells count="33">
    <mergeCell ref="D5:D7"/>
    <mergeCell ref="F6:F7"/>
    <mergeCell ref="C96:D96"/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T6:T7"/>
    <mergeCell ref="Q5:T5"/>
    <mergeCell ref="E6:E7"/>
    <mergeCell ref="C5:C7"/>
    <mergeCell ref="Q6:Q7"/>
    <mergeCell ref="R6:R7"/>
    <mergeCell ref="S6:S7"/>
    <mergeCell ref="E5:H5"/>
    <mergeCell ref="I5:L5"/>
    <mergeCell ref="M5:P5"/>
    <mergeCell ref="K6:K7"/>
    <mergeCell ref="L6:L7"/>
    <mergeCell ref="M6:M7"/>
    <mergeCell ref="N6:N7"/>
    <mergeCell ref="H6:H7"/>
    <mergeCell ref="I6:I7"/>
    <mergeCell ref="J6:J7"/>
    <mergeCell ref="G6:G7"/>
    <mergeCell ref="P6:P7"/>
    <mergeCell ref="O6:O7"/>
  </mergeCells>
  <conditionalFormatting sqref="A14">
    <cfRule type="duplicateValues" dxfId="1" priority="19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opLeftCell="B34" zoomScaleNormal="100" workbookViewId="0">
      <selection activeCell="G70" sqref="G70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4" width="9.109375" style="65"/>
    <col min="5" max="5" width="9.109375" style="24" customWidth="1"/>
    <col min="6" max="6" width="9.109375" style="30"/>
    <col min="7" max="7" width="9.109375" style="32"/>
    <col min="8" max="8" width="9.109375" style="32" customWidth="1"/>
    <col min="9" max="9" width="9.109375" style="24" customWidth="1"/>
    <col min="10" max="10" width="9.109375" style="30"/>
    <col min="11" max="11" width="9.109375" style="32"/>
    <col min="12" max="12" width="9.109375" style="32" customWidth="1"/>
    <col min="13" max="13" width="9.109375" style="24" customWidth="1"/>
    <col min="14" max="14" width="9.109375" style="30"/>
    <col min="15" max="15" width="9.109375" style="32"/>
    <col min="16" max="16" width="9.109375" style="32" customWidth="1"/>
    <col min="17" max="17" width="9.109375" style="24" customWidth="1"/>
    <col min="18" max="18" width="9.109375" style="30"/>
    <col min="19" max="19" width="9.109375" style="32"/>
    <col min="20" max="20" width="9.109375" style="32" customWidth="1"/>
    <col min="21" max="21" width="9.109375" style="24" customWidth="1"/>
    <col min="22" max="22" width="9.109375" style="30"/>
    <col min="23" max="23" width="9.109375" style="32"/>
    <col min="24" max="24" width="9.109375" style="32" customWidth="1"/>
    <col min="25" max="25" width="9.109375" style="24" customWidth="1"/>
    <col min="26" max="26" width="9.109375" style="30"/>
    <col min="27" max="27" width="9.109375" style="32"/>
    <col min="28" max="28" width="9.109375" style="32" customWidth="1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253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258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251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26" t="s">
        <v>16</v>
      </c>
      <c r="B8" s="26" t="s">
        <v>99</v>
      </c>
      <c r="C8" s="91">
        <v>3.2</v>
      </c>
      <c r="D8" s="64">
        <v>3.2</v>
      </c>
      <c r="E8" s="28"/>
      <c r="F8" s="76" t="s">
        <v>364</v>
      </c>
      <c r="G8" s="73">
        <v>298</v>
      </c>
      <c r="H8" s="73">
        <f>D8*G8</f>
        <v>953.6</v>
      </c>
      <c r="I8" s="56"/>
      <c r="J8" s="57"/>
      <c r="K8" s="58"/>
      <c r="L8" s="58"/>
      <c r="M8" s="37"/>
      <c r="N8" s="50"/>
      <c r="O8" s="38"/>
      <c r="P8" s="38"/>
      <c r="Q8" s="45"/>
      <c r="R8" s="48"/>
      <c r="S8" s="46"/>
      <c r="T8" s="46"/>
      <c r="U8" s="68"/>
      <c r="V8" s="69"/>
      <c r="W8" s="70"/>
      <c r="X8" s="70"/>
      <c r="Y8" s="43"/>
      <c r="Z8" s="53"/>
      <c r="AA8" s="44"/>
      <c r="AB8" s="44"/>
    </row>
    <row r="9" spans="1:28" x14ac:dyDescent="0.25">
      <c r="A9" s="26" t="s">
        <v>18</v>
      </c>
      <c r="B9" s="26"/>
      <c r="C9" s="91">
        <v>0.5</v>
      </c>
      <c r="D9" s="64">
        <v>0.5</v>
      </c>
      <c r="E9" s="28"/>
      <c r="F9" s="29"/>
      <c r="G9" s="31"/>
      <c r="H9" s="31"/>
      <c r="I9" s="56"/>
      <c r="J9" s="57"/>
      <c r="K9" s="58">
        <v>225</v>
      </c>
      <c r="L9" s="58">
        <f>D9*K9</f>
        <v>112.5</v>
      </c>
      <c r="M9" s="37"/>
      <c r="N9" s="50"/>
      <c r="O9" s="72">
        <v>125</v>
      </c>
      <c r="P9" s="72">
        <f>D9*O9</f>
        <v>62.5</v>
      </c>
      <c r="Q9" s="45"/>
      <c r="R9" s="48"/>
      <c r="S9" s="46"/>
      <c r="T9" s="46"/>
      <c r="U9" s="68"/>
      <c r="V9" s="69"/>
      <c r="W9" s="70"/>
      <c r="X9" s="70"/>
      <c r="Y9" s="43"/>
      <c r="Z9" s="53"/>
      <c r="AA9" s="44"/>
      <c r="AB9" s="44"/>
    </row>
    <row r="10" spans="1:28" x14ac:dyDescent="0.25">
      <c r="A10" s="26" t="s">
        <v>20</v>
      </c>
      <c r="B10" s="26"/>
      <c r="C10" s="91">
        <v>1</v>
      </c>
      <c r="D10" s="64">
        <v>1</v>
      </c>
      <c r="E10" s="28"/>
      <c r="F10" s="29"/>
      <c r="G10" s="31"/>
      <c r="H10" s="31"/>
      <c r="I10" s="56"/>
      <c r="J10" s="57"/>
      <c r="K10" s="58"/>
      <c r="L10" s="58"/>
      <c r="M10" s="37"/>
      <c r="N10" s="50"/>
      <c r="O10" s="38"/>
      <c r="P10" s="38"/>
      <c r="Q10" s="45"/>
      <c r="R10" s="78" t="s">
        <v>364</v>
      </c>
      <c r="S10" s="75">
        <v>760</v>
      </c>
      <c r="T10" s="75">
        <f t="shared" ref="T10:T11" si="0">D10*S10</f>
        <v>760</v>
      </c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26" t="s">
        <v>102</v>
      </c>
      <c r="B11" s="26"/>
      <c r="C11" s="91">
        <v>0.4</v>
      </c>
      <c r="D11" s="64">
        <v>0.4</v>
      </c>
      <c r="E11" s="28"/>
      <c r="F11" s="29"/>
      <c r="G11" s="31">
        <v>180</v>
      </c>
      <c r="H11" s="31">
        <f>D11*G11</f>
        <v>72</v>
      </c>
      <c r="I11" s="56"/>
      <c r="J11" s="57"/>
      <c r="K11" s="58">
        <v>150</v>
      </c>
      <c r="L11" s="58">
        <f>D11*K11</f>
        <v>60</v>
      </c>
      <c r="M11" s="37"/>
      <c r="N11" s="50"/>
      <c r="O11" s="38"/>
      <c r="P11" s="38"/>
      <c r="Q11" s="45"/>
      <c r="R11" s="48"/>
      <c r="S11" s="46">
        <v>140</v>
      </c>
      <c r="T11" s="46">
        <f t="shared" si="0"/>
        <v>56</v>
      </c>
      <c r="U11" s="68"/>
      <c r="V11" s="69"/>
      <c r="W11" s="70"/>
      <c r="X11" s="70"/>
      <c r="Y11" s="43"/>
      <c r="Z11" s="53"/>
      <c r="AA11" s="74">
        <v>120</v>
      </c>
      <c r="AB11" s="74">
        <f>D11*AA11</f>
        <v>48</v>
      </c>
    </row>
    <row r="12" spans="1:28" x14ac:dyDescent="0.25">
      <c r="A12" s="95" t="s">
        <v>103</v>
      </c>
      <c r="B12" s="95"/>
      <c r="C12" s="97">
        <v>1</v>
      </c>
      <c r="D12" s="96">
        <v>0</v>
      </c>
      <c r="E12" s="28"/>
      <c r="F12" s="29"/>
      <c r="G12" s="31"/>
      <c r="H12" s="31"/>
      <c r="I12" s="56"/>
      <c r="J12" s="57"/>
      <c r="K12" s="58"/>
      <c r="L12" s="58"/>
      <c r="M12" s="37"/>
      <c r="N12" s="50"/>
      <c r="O12" s="38"/>
      <c r="P12" s="38"/>
      <c r="Q12" s="45"/>
      <c r="R12" s="48"/>
      <c r="S12" s="46"/>
      <c r="T12" s="46"/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6" t="s">
        <v>22</v>
      </c>
      <c r="B13" s="26"/>
      <c r="C13" s="91">
        <v>1.2</v>
      </c>
      <c r="D13" s="64">
        <v>1.2</v>
      </c>
      <c r="E13" s="28"/>
      <c r="F13" s="29"/>
      <c r="G13" s="31">
        <v>158</v>
      </c>
      <c r="H13" s="31">
        <f>D13*G13</f>
        <v>189.6</v>
      </c>
      <c r="I13" s="56"/>
      <c r="J13" s="57"/>
      <c r="K13" s="81">
        <v>150</v>
      </c>
      <c r="L13" s="81">
        <f>D13*K13</f>
        <v>180</v>
      </c>
      <c r="M13" s="37"/>
      <c r="N13" s="50"/>
      <c r="O13" s="38"/>
      <c r="P13" s="38"/>
      <c r="Q13" s="45"/>
      <c r="R13" s="48"/>
      <c r="S13" s="46">
        <v>480</v>
      </c>
      <c r="T13" s="46">
        <f t="shared" ref="T13" si="1">D13*S13</f>
        <v>576</v>
      </c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95" t="s">
        <v>108</v>
      </c>
      <c r="B14" s="95"/>
      <c r="C14" s="97">
        <v>2</v>
      </c>
      <c r="D14" s="96">
        <v>0</v>
      </c>
      <c r="E14" s="28"/>
      <c r="F14" s="29"/>
      <c r="G14" s="31"/>
      <c r="H14" s="31"/>
      <c r="I14" s="56"/>
      <c r="J14" s="57"/>
      <c r="K14" s="58"/>
      <c r="L14" s="58"/>
      <c r="M14" s="37"/>
      <c r="N14" s="50"/>
      <c r="O14" s="38"/>
      <c r="P14" s="38"/>
      <c r="Q14" s="45"/>
      <c r="R14" s="48"/>
      <c r="S14" s="46"/>
      <c r="T14" s="46"/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26" t="s">
        <v>25</v>
      </c>
      <c r="B15" s="26"/>
      <c r="C15" s="91">
        <v>2</v>
      </c>
      <c r="D15" s="64">
        <v>2</v>
      </c>
      <c r="E15" s="28"/>
      <c r="F15" s="29"/>
      <c r="G15" s="73">
        <v>218</v>
      </c>
      <c r="H15" s="73">
        <f>D15*G15</f>
        <v>436</v>
      </c>
      <c r="I15" s="56"/>
      <c r="J15" s="57"/>
      <c r="K15" s="58">
        <v>600</v>
      </c>
      <c r="L15" s="58">
        <f>D15*K15</f>
        <v>1200</v>
      </c>
      <c r="M15" s="37"/>
      <c r="N15" s="50"/>
      <c r="O15" s="38"/>
      <c r="P15" s="38"/>
      <c r="Q15" s="45"/>
      <c r="R15" s="48"/>
      <c r="S15" s="46">
        <v>240</v>
      </c>
      <c r="T15" s="46">
        <f t="shared" ref="T15:T17" si="2">D15*S15</f>
        <v>480</v>
      </c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26" t="s">
        <v>27</v>
      </c>
      <c r="B16" s="26"/>
      <c r="C16" s="91">
        <v>1.3</v>
      </c>
      <c r="D16" s="64">
        <v>1.3</v>
      </c>
      <c r="E16" s="28"/>
      <c r="F16" s="29"/>
      <c r="G16" s="31"/>
      <c r="H16" s="31"/>
      <c r="I16" s="56"/>
      <c r="J16" s="57"/>
      <c r="K16" s="58"/>
      <c r="L16" s="58"/>
      <c r="M16" s="37"/>
      <c r="N16" s="50"/>
      <c r="O16" s="38"/>
      <c r="P16" s="38"/>
      <c r="Q16" s="45"/>
      <c r="R16" s="78" t="s">
        <v>364</v>
      </c>
      <c r="S16" s="75">
        <v>2120</v>
      </c>
      <c r="T16" s="75">
        <f t="shared" si="2"/>
        <v>2756</v>
      </c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26" t="s">
        <v>30</v>
      </c>
      <c r="B17" s="26"/>
      <c r="C17" s="91">
        <v>1.6</v>
      </c>
      <c r="D17" s="64">
        <v>1.6</v>
      </c>
      <c r="E17" s="28"/>
      <c r="F17" s="29"/>
      <c r="G17" s="31"/>
      <c r="H17" s="31"/>
      <c r="I17" s="56"/>
      <c r="J17" s="57"/>
      <c r="K17" s="58"/>
      <c r="L17" s="58"/>
      <c r="M17" s="37"/>
      <c r="N17" s="50"/>
      <c r="O17" s="38"/>
      <c r="P17" s="38"/>
      <c r="Q17" s="45"/>
      <c r="R17" s="48"/>
      <c r="S17" s="75">
        <v>882</v>
      </c>
      <c r="T17" s="75">
        <f t="shared" si="2"/>
        <v>1411.2</v>
      </c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26" t="s">
        <v>32</v>
      </c>
      <c r="B18" s="26"/>
      <c r="C18" s="91">
        <v>0.2</v>
      </c>
      <c r="D18" s="64">
        <v>0.2</v>
      </c>
      <c r="E18" s="28"/>
      <c r="F18" s="29"/>
      <c r="G18" s="31"/>
      <c r="H18" s="31"/>
      <c r="I18" s="56"/>
      <c r="J18" s="57"/>
      <c r="K18" s="81">
        <v>450</v>
      </c>
      <c r="L18" s="81">
        <f>D18*K18</f>
        <v>90</v>
      </c>
      <c r="M18" s="37"/>
      <c r="N18" s="50"/>
      <c r="O18" s="38"/>
      <c r="P18" s="38"/>
      <c r="Q18" s="45"/>
      <c r="R18" s="48"/>
      <c r="S18" s="46"/>
      <c r="T18" s="46"/>
      <c r="U18" s="68"/>
      <c r="V18" s="69"/>
      <c r="W18" s="70"/>
      <c r="X18" s="70"/>
      <c r="Y18" s="43"/>
      <c r="Z18" s="53"/>
      <c r="AA18" s="44"/>
      <c r="AB18" s="44"/>
    </row>
    <row r="19" spans="1:28" x14ac:dyDescent="0.25">
      <c r="A19" s="26" t="s">
        <v>33</v>
      </c>
      <c r="B19" s="26"/>
      <c r="C19" s="91">
        <v>0.6</v>
      </c>
      <c r="D19" s="64">
        <v>0.6</v>
      </c>
      <c r="E19" s="28"/>
      <c r="F19" s="76" t="s">
        <v>364</v>
      </c>
      <c r="G19" s="73">
        <v>328</v>
      </c>
      <c r="H19" s="73">
        <f t="shared" ref="H19:H24" si="3">D19*G19</f>
        <v>196.79999999999998</v>
      </c>
      <c r="I19" s="56"/>
      <c r="J19" s="57"/>
      <c r="K19" s="58"/>
      <c r="L19" s="58"/>
      <c r="M19" s="37"/>
      <c r="N19" s="50"/>
      <c r="O19" s="38"/>
      <c r="P19" s="38"/>
      <c r="Q19" s="45"/>
      <c r="R19" s="48" t="s">
        <v>364</v>
      </c>
      <c r="S19" s="46">
        <v>675</v>
      </c>
      <c r="T19" s="46">
        <f t="shared" ref="T19" si="4">D19*S19</f>
        <v>405</v>
      </c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26" t="s">
        <v>34</v>
      </c>
      <c r="B20" s="26"/>
      <c r="C20" s="91">
        <v>40</v>
      </c>
      <c r="D20" s="64">
        <v>40</v>
      </c>
      <c r="E20" s="28"/>
      <c r="F20" s="29" t="s">
        <v>364</v>
      </c>
      <c r="G20" s="31">
        <v>10.8</v>
      </c>
      <c r="H20" s="31">
        <f t="shared" si="3"/>
        <v>432</v>
      </c>
      <c r="I20" s="56"/>
      <c r="J20" s="57"/>
      <c r="K20" s="58">
        <v>20</v>
      </c>
      <c r="L20" s="58">
        <f>D20*K20</f>
        <v>800</v>
      </c>
      <c r="M20" s="37"/>
      <c r="N20" s="50"/>
      <c r="O20" s="72">
        <v>13.5</v>
      </c>
      <c r="P20" s="72">
        <f>D20*O20</f>
        <v>540</v>
      </c>
      <c r="Q20" s="45"/>
      <c r="R20" s="48"/>
      <c r="S20" s="46"/>
      <c r="T20" s="46"/>
      <c r="U20" s="68"/>
      <c r="V20" s="69"/>
      <c r="W20" s="70"/>
      <c r="X20" s="70"/>
      <c r="Y20" s="43"/>
      <c r="Z20" s="53" t="s">
        <v>364</v>
      </c>
      <c r="AA20" s="44">
        <v>16</v>
      </c>
      <c r="AB20" s="44">
        <f>D20*AA20</f>
        <v>640</v>
      </c>
    </row>
    <row r="21" spans="1:28" x14ac:dyDescent="0.25">
      <c r="A21" s="26" t="s">
        <v>35</v>
      </c>
      <c r="B21" s="26"/>
      <c r="C21" s="91">
        <v>6</v>
      </c>
      <c r="D21" s="64">
        <v>6</v>
      </c>
      <c r="E21" s="28"/>
      <c r="F21" s="29" t="s">
        <v>364</v>
      </c>
      <c r="G21" s="31">
        <v>74</v>
      </c>
      <c r="H21" s="31">
        <f t="shared" si="3"/>
        <v>444</v>
      </c>
      <c r="I21" s="56"/>
      <c r="J21" s="57" t="s">
        <v>364</v>
      </c>
      <c r="K21" s="58">
        <v>160</v>
      </c>
      <c r="L21" s="58">
        <f>D21*K21</f>
        <v>960</v>
      </c>
      <c r="M21" s="37"/>
      <c r="N21" s="50"/>
      <c r="O21" s="38">
        <v>107.5</v>
      </c>
      <c r="P21" s="38">
        <f>D21*O21</f>
        <v>645</v>
      </c>
      <c r="Q21" s="45"/>
      <c r="R21" s="48"/>
      <c r="S21" s="46">
        <v>170</v>
      </c>
      <c r="T21" s="46">
        <f t="shared" ref="T21" si="5">D21*S21</f>
        <v>1020</v>
      </c>
      <c r="U21" s="68"/>
      <c r="V21" s="69"/>
      <c r="W21" s="70"/>
      <c r="X21" s="70"/>
      <c r="Y21" s="43"/>
      <c r="Z21" s="53"/>
      <c r="AA21" s="74">
        <v>80</v>
      </c>
      <c r="AB21" s="74">
        <f>D21*AA21</f>
        <v>480</v>
      </c>
    </row>
    <row r="22" spans="1:28" x14ac:dyDescent="0.25">
      <c r="A22" s="26" t="s">
        <v>36</v>
      </c>
      <c r="B22" s="26"/>
      <c r="C22" s="91">
        <v>32</v>
      </c>
      <c r="D22" s="64">
        <v>32</v>
      </c>
      <c r="E22" s="28"/>
      <c r="F22" s="29"/>
      <c r="G22" s="73">
        <v>10.8</v>
      </c>
      <c r="H22" s="73">
        <f t="shared" si="3"/>
        <v>345.6</v>
      </c>
      <c r="I22" s="56"/>
      <c r="J22" s="57"/>
      <c r="K22" s="58">
        <v>16</v>
      </c>
      <c r="L22" s="58">
        <f>D22*K22</f>
        <v>512</v>
      </c>
      <c r="M22" s="37"/>
      <c r="N22" s="50"/>
      <c r="O22" s="38"/>
      <c r="P22" s="38"/>
      <c r="Q22" s="45"/>
      <c r="R22" s="48"/>
      <c r="S22" s="46"/>
      <c r="T22" s="46"/>
      <c r="U22" s="68"/>
      <c r="V22" s="69"/>
      <c r="W22" s="70"/>
      <c r="X22" s="70"/>
      <c r="Y22" s="43"/>
      <c r="Z22" s="53"/>
      <c r="AA22" s="44">
        <v>12</v>
      </c>
      <c r="AB22" s="44">
        <f>D22*AA22</f>
        <v>384</v>
      </c>
    </row>
    <row r="23" spans="1:28" x14ac:dyDescent="0.25">
      <c r="A23" s="26" t="s">
        <v>37</v>
      </c>
      <c r="B23" s="26"/>
      <c r="C23" s="91">
        <v>0.2</v>
      </c>
      <c r="D23" s="64">
        <v>0.2</v>
      </c>
      <c r="E23" s="28"/>
      <c r="F23" s="29" t="s">
        <v>364</v>
      </c>
      <c r="G23" s="31">
        <v>198</v>
      </c>
      <c r="H23" s="31">
        <f t="shared" si="3"/>
        <v>39.6</v>
      </c>
      <c r="I23" s="56"/>
      <c r="J23" s="57"/>
      <c r="K23" s="58">
        <v>375</v>
      </c>
      <c r="L23" s="58">
        <f>D23*K23</f>
        <v>75</v>
      </c>
      <c r="M23" s="37"/>
      <c r="N23" s="50"/>
      <c r="O23" s="38"/>
      <c r="P23" s="38"/>
      <c r="Q23" s="45"/>
      <c r="R23" s="48"/>
      <c r="S23" s="75">
        <v>188</v>
      </c>
      <c r="T23" s="75">
        <f t="shared" ref="T23" si="6">D23*S23</f>
        <v>37.6</v>
      </c>
      <c r="U23" s="68"/>
      <c r="V23" s="69"/>
      <c r="W23" s="70"/>
      <c r="X23" s="70"/>
      <c r="Y23" s="43"/>
      <c r="Z23" s="53"/>
      <c r="AA23" s="44"/>
      <c r="AB23" s="44"/>
    </row>
    <row r="24" spans="1:28" x14ac:dyDescent="0.25">
      <c r="A24" s="26" t="s">
        <v>38</v>
      </c>
      <c r="B24" s="26"/>
      <c r="C24" s="91">
        <v>10</v>
      </c>
      <c r="D24" s="64">
        <v>10</v>
      </c>
      <c r="E24" s="28"/>
      <c r="F24" s="29"/>
      <c r="G24" s="73">
        <v>72</v>
      </c>
      <c r="H24" s="73">
        <f t="shared" si="3"/>
        <v>720</v>
      </c>
      <c r="I24" s="56"/>
      <c r="J24" s="57" t="s">
        <v>364</v>
      </c>
      <c r="K24" s="58">
        <v>180</v>
      </c>
      <c r="L24" s="58">
        <f>D24*K24</f>
        <v>1800</v>
      </c>
      <c r="M24" s="37"/>
      <c r="N24" s="50"/>
      <c r="O24" s="38"/>
      <c r="P24" s="38"/>
      <c r="Q24" s="45"/>
      <c r="R24" s="48"/>
      <c r="S24" s="46"/>
      <c r="T24" s="46"/>
      <c r="U24" s="68"/>
      <c r="V24" s="69"/>
      <c r="W24" s="70"/>
      <c r="X24" s="70"/>
      <c r="Y24" s="43"/>
      <c r="Z24" s="53"/>
      <c r="AA24" s="44">
        <v>80</v>
      </c>
      <c r="AB24" s="44">
        <f>D24*AA24</f>
        <v>800</v>
      </c>
    </row>
    <row r="25" spans="1:28" x14ac:dyDescent="0.25">
      <c r="A25" s="26" t="s">
        <v>47</v>
      </c>
      <c r="B25" s="26"/>
      <c r="C25" s="91">
        <v>0.4</v>
      </c>
      <c r="D25" s="64">
        <v>0.4</v>
      </c>
      <c r="E25" s="28"/>
      <c r="F25" s="29"/>
      <c r="G25" s="31"/>
      <c r="H25" s="31"/>
      <c r="I25" s="56"/>
      <c r="J25" s="57"/>
      <c r="K25" s="58"/>
      <c r="L25" s="58"/>
      <c r="M25" s="37"/>
      <c r="N25" s="50"/>
      <c r="O25" s="38"/>
      <c r="P25" s="38"/>
      <c r="Q25" s="45"/>
      <c r="R25" s="48"/>
      <c r="S25" s="75">
        <v>440</v>
      </c>
      <c r="T25" s="75">
        <f t="shared" ref="T25:T29" si="7">D25*S25</f>
        <v>176</v>
      </c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26" t="s">
        <v>48</v>
      </c>
      <c r="B26" s="26"/>
      <c r="C26" s="91">
        <v>2</v>
      </c>
      <c r="D26" s="64">
        <v>2</v>
      </c>
      <c r="E26" s="28"/>
      <c r="F26" s="29" t="s">
        <v>364</v>
      </c>
      <c r="G26" s="31">
        <v>278</v>
      </c>
      <c r="H26" s="31">
        <f>D26*G26</f>
        <v>556</v>
      </c>
      <c r="I26" s="56"/>
      <c r="J26" s="57"/>
      <c r="K26" s="58"/>
      <c r="L26" s="58"/>
      <c r="M26" s="37"/>
      <c r="N26" s="50"/>
      <c r="O26" s="72">
        <v>130</v>
      </c>
      <c r="P26" s="72">
        <f>D26*O26</f>
        <v>260</v>
      </c>
      <c r="Q26" s="45"/>
      <c r="R26" s="48"/>
      <c r="S26" s="46">
        <v>300</v>
      </c>
      <c r="T26" s="46">
        <f t="shared" si="7"/>
        <v>600</v>
      </c>
      <c r="U26" s="68"/>
      <c r="V26" s="69"/>
      <c r="W26" s="70"/>
      <c r="X26" s="70"/>
      <c r="Y26" s="43"/>
      <c r="Z26" s="53"/>
      <c r="AA26" s="44"/>
      <c r="AB26" s="44"/>
    </row>
    <row r="27" spans="1:28" x14ac:dyDescent="0.25">
      <c r="A27" s="26" t="s">
        <v>49</v>
      </c>
      <c r="B27" s="26"/>
      <c r="C27" s="91">
        <v>3</v>
      </c>
      <c r="D27" s="64">
        <v>3</v>
      </c>
      <c r="E27" s="28"/>
      <c r="F27" s="29" t="s">
        <v>364</v>
      </c>
      <c r="G27" s="31">
        <v>278</v>
      </c>
      <c r="H27" s="31">
        <f>D27*G27</f>
        <v>834</v>
      </c>
      <c r="I27" s="56"/>
      <c r="J27" s="57"/>
      <c r="K27" s="58">
        <v>280</v>
      </c>
      <c r="L27" s="58">
        <f>D27*K27</f>
        <v>840</v>
      </c>
      <c r="M27" s="37"/>
      <c r="N27" s="50"/>
      <c r="O27" s="38"/>
      <c r="P27" s="38"/>
      <c r="Q27" s="45"/>
      <c r="R27" s="48"/>
      <c r="S27" s="75">
        <v>243</v>
      </c>
      <c r="T27" s="75">
        <f t="shared" si="7"/>
        <v>729</v>
      </c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26" t="s">
        <v>50</v>
      </c>
      <c r="B28" s="26" t="s">
        <v>100</v>
      </c>
      <c r="C28" s="91">
        <v>0.8</v>
      </c>
      <c r="D28" s="64">
        <v>0.8</v>
      </c>
      <c r="E28" s="28"/>
      <c r="F28" s="76" t="s">
        <v>364</v>
      </c>
      <c r="G28" s="73">
        <v>738</v>
      </c>
      <c r="H28" s="73">
        <f>D28*G28</f>
        <v>590.4</v>
      </c>
      <c r="I28" s="56"/>
      <c r="J28" s="57"/>
      <c r="K28" s="58"/>
      <c r="L28" s="58">
        <f>D28*K28</f>
        <v>0</v>
      </c>
      <c r="M28" s="37"/>
      <c r="N28" s="50"/>
      <c r="O28" s="38"/>
      <c r="P28" s="38"/>
      <c r="Q28" s="45"/>
      <c r="R28" s="48" t="s">
        <v>364</v>
      </c>
      <c r="S28" s="46">
        <v>1720</v>
      </c>
      <c r="T28" s="46">
        <f t="shared" si="7"/>
        <v>1376</v>
      </c>
      <c r="U28" s="68"/>
      <c r="V28" s="69"/>
      <c r="W28" s="70"/>
      <c r="X28" s="70"/>
      <c r="Y28" s="43"/>
      <c r="Z28" s="53"/>
      <c r="AA28" s="44"/>
      <c r="AB28" s="44"/>
    </row>
    <row r="29" spans="1:28" x14ac:dyDescent="0.25">
      <c r="A29" s="26" t="s">
        <v>52</v>
      </c>
      <c r="B29" s="26"/>
      <c r="C29" s="91">
        <v>0.4</v>
      </c>
      <c r="D29" s="64">
        <v>0.4</v>
      </c>
      <c r="E29" s="28"/>
      <c r="F29" s="76" t="s">
        <v>364</v>
      </c>
      <c r="G29" s="73">
        <v>338</v>
      </c>
      <c r="H29" s="73">
        <f>D29*G29</f>
        <v>135.20000000000002</v>
      </c>
      <c r="I29" s="56"/>
      <c r="J29" s="57"/>
      <c r="K29" s="58"/>
      <c r="L29" s="58"/>
      <c r="M29" s="37"/>
      <c r="N29" s="50"/>
      <c r="O29" s="38"/>
      <c r="P29" s="38"/>
      <c r="Q29" s="45"/>
      <c r="R29" s="48"/>
      <c r="S29" s="46">
        <v>560</v>
      </c>
      <c r="T29" s="46">
        <f t="shared" si="7"/>
        <v>224</v>
      </c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26" t="s">
        <v>55</v>
      </c>
      <c r="B30" s="26" t="s">
        <v>100</v>
      </c>
      <c r="C30" s="91">
        <v>0.4</v>
      </c>
      <c r="D30" s="64">
        <v>0.4</v>
      </c>
      <c r="E30" s="28"/>
      <c r="F30" s="29"/>
      <c r="G30" s="73">
        <v>438</v>
      </c>
      <c r="H30" s="73">
        <f>D30*G30</f>
        <v>175.20000000000002</v>
      </c>
      <c r="I30" s="56"/>
      <c r="J30" s="57"/>
      <c r="K30" s="58"/>
      <c r="L30" s="58"/>
      <c r="M30" s="37"/>
      <c r="N30" s="50"/>
      <c r="O30" s="38"/>
      <c r="P30" s="38"/>
      <c r="Q30" s="45"/>
      <c r="R30" s="48"/>
      <c r="S30" s="46"/>
      <c r="T30" s="46"/>
      <c r="U30" s="68"/>
      <c r="V30" s="69"/>
      <c r="W30" s="70"/>
      <c r="X30" s="70"/>
      <c r="Y30" s="43"/>
      <c r="Z30" s="53"/>
      <c r="AA30" s="44"/>
      <c r="AB30" s="44"/>
    </row>
    <row r="31" spans="1:28" x14ac:dyDescent="0.25">
      <c r="A31" s="95" t="s">
        <v>56</v>
      </c>
      <c r="B31" s="95" t="s">
        <v>100</v>
      </c>
      <c r="C31" s="97">
        <v>0.4</v>
      </c>
      <c r="D31" s="96">
        <v>0</v>
      </c>
      <c r="E31" s="28"/>
      <c r="F31" s="29"/>
      <c r="G31" s="31"/>
      <c r="H31" s="31"/>
      <c r="I31" s="56"/>
      <c r="J31" s="57"/>
      <c r="K31" s="58"/>
      <c r="L31" s="58"/>
      <c r="M31" s="37"/>
      <c r="N31" s="50"/>
      <c r="O31" s="38"/>
      <c r="P31" s="38"/>
      <c r="Q31" s="45"/>
      <c r="R31" s="48"/>
      <c r="S31" s="46"/>
      <c r="T31" s="46"/>
      <c r="U31" s="68"/>
      <c r="V31" s="69"/>
      <c r="W31" s="70"/>
      <c r="X31" s="70"/>
      <c r="Y31" s="43"/>
      <c r="Z31" s="53"/>
      <c r="AA31" s="44"/>
      <c r="AB31" s="44"/>
    </row>
    <row r="32" spans="1:28" x14ac:dyDescent="0.25">
      <c r="A32" s="26" t="s">
        <v>58</v>
      </c>
      <c r="B32" s="26"/>
      <c r="C32" s="91">
        <v>0.2</v>
      </c>
      <c r="D32" s="64">
        <v>0.2</v>
      </c>
      <c r="E32" s="28"/>
      <c r="F32" s="29"/>
      <c r="G32" s="31"/>
      <c r="H32" s="31"/>
      <c r="I32" s="56"/>
      <c r="J32" s="57"/>
      <c r="K32" s="58"/>
      <c r="L32" s="58"/>
      <c r="M32" s="37"/>
      <c r="N32" s="50"/>
      <c r="O32" s="38"/>
      <c r="P32" s="38"/>
      <c r="Q32" s="45"/>
      <c r="R32" s="48"/>
      <c r="S32" s="75">
        <v>1220</v>
      </c>
      <c r="T32" s="75">
        <f t="shared" ref="T32:T39" si="8">D32*S32</f>
        <v>244</v>
      </c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59</v>
      </c>
      <c r="B33" s="26"/>
      <c r="C33" s="91">
        <v>0.5</v>
      </c>
      <c r="D33" s="64">
        <v>0.5</v>
      </c>
      <c r="E33" s="28"/>
      <c r="F33" s="29"/>
      <c r="G33" s="31"/>
      <c r="H33" s="31"/>
      <c r="I33" s="56"/>
      <c r="J33" s="57"/>
      <c r="K33" s="58"/>
      <c r="L33" s="58"/>
      <c r="M33" s="37"/>
      <c r="N33" s="50"/>
      <c r="O33" s="38"/>
      <c r="P33" s="38"/>
      <c r="Q33" s="45"/>
      <c r="R33" s="48"/>
      <c r="S33" s="75">
        <v>670</v>
      </c>
      <c r="T33" s="75">
        <f t="shared" si="8"/>
        <v>335</v>
      </c>
      <c r="U33" s="68"/>
      <c r="V33" s="69"/>
      <c r="W33" s="70"/>
      <c r="X33" s="70"/>
      <c r="Y33" s="43"/>
      <c r="Z33" s="53"/>
      <c r="AA33" s="44"/>
      <c r="AB33" s="44"/>
    </row>
    <row r="34" spans="1:28" x14ac:dyDescent="0.25">
      <c r="A34" s="26" t="s">
        <v>61</v>
      </c>
      <c r="B34" s="26"/>
      <c r="C34" s="91">
        <v>3</v>
      </c>
      <c r="D34" s="64">
        <v>3</v>
      </c>
      <c r="E34" s="28"/>
      <c r="F34" s="29" t="s">
        <v>364</v>
      </c>
      <c r="G34" s="31">
        <v>258</v>
      </c>
      <c r="H34" s="31">
        <f>D34*G34</f>
        <v>774</v>
      </c>
      <c r="I34" s="56"/>
      <c r="J34" s="57"/>
      <c r="K34" s="81">
        <v>300</v>
      </c>
      <c r="L34" s="81">
        <f>D34*K34</f>
        <v>900</v>
      </c>
      <c r="M34" s="37"/>
      <c r="N34" s="50"/>
      <c r="O34" s="38"/>
      <c r="P34" s="38"/>
      <c r="Q34" s="45"/>
      <c r="R34" s="48"/>
      <c r="S34" s="46">
        <v>314</v>
      </c>
      <c r="T34" s="46">
        <f t="shared" si="8"/>
        <v>942</v>
      </c>
      <c r="U34" s="68"/>
      <c r="V34" s="69"/>
      <c r="W34" s="70"/>
      <c r="X34" s="70"/>
      <c r="Y34" s="43"/>
      <c r="Z34" s="53"/>
      <c r="AA34" s="44">
        <v>400</v>
      </c>
      <c r="AB34" s="44">
        <f>D34*AA34</f>
        <v>1200</v>
      </c>
    </row>
    <row r="35" spans="1:28" x14ac:dyDescent="0.25">
      <c r="A35" s="26" t="s">
        <v>262</v>
      </c>
      <c r="B35" s="26" t="s">
        <v>123</v>
      </c>
      <c r="C35" s="91">
        <v>1</v>
      </c>
      <c r="D35" s="64">
        <v>1</v>
      </c>
      <c r="E35" s="28"/>
      <c r="F35" s="29" t="s">
        <v>364</v>
      </c>
      <c r="G35" s="31">
        <v>118</v>
      </c>
      <c r="H35" s="31">
        <f>D35*G35</f>
        <v>118</v>
      </c>
      <c r="I35" s="56"/>
      <c r="J35" s="57"/>
      <c r="K35" s="58"/>
      <c r="L35" s="58"/>
      <c r="M35" s="37"/>
      <c r="N35" s="50"/>
      <c r="O35" s="38"/>
      <c r="P35" s="38"/>
      <c r="Q35" s="45"/>
      <c r="R35" s="48"/>
      <c r="S35" s="75">
        <v>218</v>
      </c>
      <c r="T35" s="75">
        <f t="shared" si="8"/>
        <v>218</v>
      </c>
      <c r="U35" s="68"/>
      <c r="V35" s="69"/>
      <c r="W35" s="70"/>
      <c r="X35" s="70"/>
      <c r="Y35" s="43"/>
      <c r="Z35" s="53"/>
      <c r="AA35" s="44"/>
      <c r="AB35" s="44"/>
    </row>
    <row r="36" spans="1:28" x14ac:dyDescent="0.25">
      <c r="A36" s="26" t="s">
        <v>135</v>
      </c>
      <c r="B36" s="26" t="s">
        <v>123</v>
      </c>
      <c r="C36" s="91">
        <v>2</v>
      </c>
      <c r="D36" s="64">
        <v>2</v>
      </c>
      <c r="E36" s="28"/>
      <c r="F36" s="29"/>
      <c r="G36" s="31"/>
      <c r="H36" s="31"/>
      <c r="I36" s="56"/>
      <c r="J36" s="57"/>
      <c r="K36" s="58"/>
      <c r="L36" s="58"/>
      <c r="M36" s="37"/>
      <c r="N36" s="50"/>
      <c r="O36" s="38"/>
      <c r="P36" s="38"/>
      <c r="Q36" s="45"/>
      <c r="R36" s="48"/>
      <c r="S36" s="75">
        <v>654</v>
      </c>
      <c r="T36" s="75">
        <f t="shared" si="8"/>
        <v>1308</v>
      </c>
      <c r="U36" s="68"/>
      <c r="V36" s="69"/>
      <c r="W36" s="70"/>
      <c r="X36" s="70"/>
      <c r="Y36" s="43"/>
      <c r="Z36" s="53"/>
      <c r="AA36" s="44"/>
      <c r="AB36" s="44"/>
    </row>
    <row r="37" spans="1:28" x14ac:dyDescent="0.25">
      <c r="A37" s="26" t="s">
        <v>63</v>
      </c>
      <c r="B37" s="26" t="s">
        <v>100</v>
      </c>
      <c r="C37" s="91">
        <v>0.6</v>
      </c>
      <c r="D37" s="64">
        <v>0.6</v>
      </c>
      <c r="E37" s="28"/>
      <c r="F37" s="29" t="s">
        <v>364</v>
      </c>
      <c r="G37" s="31">
        <v>268</v>
      </c>
      <c r="H37" s="31">
        <f>D37*G37</f>
        <v>160.79999999999998</v>
      </c>
      <c r="I37" s="56"/>
      <c r="J37" s="57"/>
      <c r="K37" s="58"/>
      <c r="L37" s="58"/>
      <c r="M37" s="37"/>
      <c r="N37" s="50"/>
      <c r="O37" s="38"/>
      <c r="P37" s="38"/>
      <c r="Q37" s="45"/>
      <c r="R37" s="48"/>
      <c r="S37" s="75">
        <v>690</v>
      </c>
      <c r="T37" s="75">
        <f t="shared" si="8"/>
        <v>414</v>
      </c>
      <c r="U37" s="68"/>
      <c r="V37" s="69"/>
      <c r="W37" s="70"/>
      <c r="X37" s="70"/>
      <c r="Y37" s="43"/>
      <c r="Z37" s="53"/>
      <c r="AA37" s="44"/>
      <c r="AB37" s="44"/>
    </row>
    <row r="38" spans="1:28" x14ac:dyDescent="0.25">
      <c r="A38" s="26" t="s">
        <v>64</v>
      </c>
      <c r="B38" s="26" t="s">
        <v>100</v>
      </c>
      <c r="C38" s="91">
        <v>0.2</v>
      </c>
      <c r="D38" s="64">
        <v>0.2</v>
      </c>
      <c r="E38" s="28"/>
      <c r="F38" s="29" t="s">
        <v>364</v>
      </c>
      <c r="G38" s="31">
        <v>738</v>
      </c>
      <c r="H38" s="31">
        <f>D38*G38</f>
        <v>147.6</v>
      </c>
      <c r="I38" s="56"/>
      <c r="J38" s="57"/>
      <c r="K38" s="58"/>
      <c r="L38" s="58"/>
      <c r="M38" s="37"/>
      <c r="N38" s="50"/>
      <c r="O38" s="38"/>
      <c r="P38" s="38"/>
      <c r="Q38" s="45"/>
      <c r="R38" s="48"/>
      <c r="S38" s="75">
        <v>690</v>
      </c>
      <c r="T38" s="75">
        <f t="shared" si="8"/>
        <v>138</v>
      </c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26" t="s">
        <v>65</v>
      </c>
      <c r="B39" s="26"/>
      <c r="C39" s="91">
        <v>1</v>
      </c>
      <c r="D39" s="64">
        <v>1</v>
      </c>
      <c r="E39" s="28"/>
      <c r="F39" s="29" t="s">
        <v>364</v>
      </c>
      <c r="G39" s="31">
        <v>732</v>
      </c>
      <c r="H39" s="31">
        <f>D39*G39</f>
        <v>732</v>
      </c>
      <c r="I39" s="56"/>
      <c r="J39" s="57"/>
      <c r="K39" s="58"/>
      <c r="L39" s="58"/>
      <c r="M39" s="37"/>
      <c r="N39" s="50"/>
      <c r="O39" s="38"/>
      <c r="P39" s="38"/>
      <c r="Q39" s="45"/>
      <c r="R39" s="48"/>
      <c r="S39" s="75">
        <v>1058</v>
      </c>
      <c r="T39" s="75">
        <f t="shared" si="8"/>
        <v>1058</v>
      </c>
      <c r="U39" s="68"/>
      <c r="V39" s="69"/>
      <c r="W39" s="70"/>
      <c r="X39" s="70"/>
      <c r="Y39" s="43"/>
      <c r="Z39" s="53"/>
      <c r="AA39" s="44"/>
      <c r="AB39" s="44"/>
    </row>
    <row r="40" spans="1:28" x14ac:dyDescent="0.25">
      <c r="A40" s="95" t="s">
        <v>67</v>
      </c>
      <c r="B40" s="95"/>
      <c r="C40" s="97">
        <v>3</v>
      </c>
      <c r="D40" s="96">
        <v>0</v>
      </c>
      <c r="E40" s="28"/>
      <c r="F40" s="29"/>
      <c r="G40" s="31"/>
      <c r="H40" s="31"/>
      <c r="I40" s="56"/>
      <c r="J40" s="57"/>
      <c r="K40" s="58"/>
      <c r="L40" s="58"/>
      <c r="M40" s="37"/>
      <c r="N40" s="50"/>
      <c r="O40" s="38"/>
      <c r="P40" s="38"/>
      <c r="Q40" s="45"/>
      <c r="R40" s="48"/>
      <c r="S40" s="46"/>
      <c r="T40" s="46"/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26" t="s">
        <v>68</v>
      </c>
      <c r="B41" s="26"/>
      <c r="C41" s="91">
        <v>2</v>
      </c>
      <c r="D41" s="64">
        <v>2</v>
      </c>
      <c r="E41" s="28"/>
      <c r="F41" s="29" t="s">
        <v>364</v>
      </c>
      <c r="G41" s="31">
        <v>88</v>
      </c>
      <c r="H41" s="31">
        <f>D41*G41</f>
        <v>176</v>
      </c>
      <c r="I41" s="56"/>
      <c r="J41" s="57"/>
      <c r="K41" s="58"/>
      <c r="L41" s="58"/>
      <c r="M41" s="37"/>
      <c r="N41" s="50"/>
      <c r="O41" s="38"/>
      <c r="P41" s="38"/>
      <c r="Q41" s="45"/>
      <c r="R41" s="48"/>
      <c r="S41" s="75">
        <v>74</v>
      </c>
      <c r="T41" s="75">
        <f t="shared" ref="T41:T42" si="9">D41*S41</f>
        <v>148</v>
      </c>
      <c r="U41" s="68"/>
      <c r="V41" s="69"/>
      <c r="W41" s="70"/>
      <c r="X41" s="70"/>
      <c r="Y41" s="43"/>
      <c r="Z41" s="53"/>
      <c r="AA41" s="44"/>
      <c r="AB41" s="44"/>
    </row>
    <row r="42" spans="1:28" x14ac:dyDescent="0.25">
      <c r="A42" s="26" t="s">
        <v>69</v>
      </c>
      <c r="B42" s="26"/>
      <c r="C42" s="91">
        <v>0.8</v>
      </c>
      <c r="D42" s="64">
        <v>0.8</v>
      </c>
      <c r="E42" s="28"/>
      <c r="F42" s="29"/>
      <c r="G42" s="31"/>
      <c r="H42" s="31"/>
      <c r="I42" s="56"/>
      <c r="J42" s="57"/>
      <c r="K42" s="58"/>
      <c r="L42" s="58"/>
      <c r="M42" s="37"/>
      <c r="N42" s="50"/>
      <c r="O42" s="38"/>
      <c r="P42" s="38"/>
      <c r="Q42" s="45"/>
      <c r="R42" s="48"/>
      <c r="S42" s="75">
        <v>820</v>
      </c>
      <c r="T42" s="75">
        <f t="shared" si="9"/>
        <v>656</v>
      </c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26" t="s">
        <v>149</v>
      </c>
      <c r="B43" s="26"/>
      <c r="C43" s="91">
        <v>0.2</v>
      </c>
      <c r="D43" s="64">
        <v>0.2</v>
      </c>
      <c r="E43" s="28"/>
      <c r="F43" s="29"/>
      <c r="G43" s="31"/>
      <c r="H43" s="31"/>
      <c r="I43" s="56"/>
      <c r="J43" s="57"/>
      <c r="K43" s="58"/>
      <c r="L43" s="58"/>
      <c r="M43" s="37"/>
      <c r="N43" s="50"/>
      <c r="O43" s="38"/>
      <c r="P43" s="38"/>
      <c r="Q43" s="45"/>
      <c r="R43" s="78" t="s">
        <v>364</v>
      </c>
      <c r="S43" s="75">
        <v>3115</v>
      </c>
      <c r="T43" s="75">
        <f t="shared" ref="T43:T45" si="10">D43*S43</f>
        <v>623</v>
      </c>
      <c r="U43" s="68"/>
      <c r="V43" s="69"/>
      <c r="W43" s="70"/>
      <c r="X43" s="70"/>
      <c r="Y43" s="43"/>
      <c r="Z43" s="53" t="s">
        <v>364</v>
      </c>
      <c r="AA43" s="44">
        <v>4800</v>
      </c>
      <c r="AB43" s="44">
        <f>D43*AA43</f>
        <v>960</v>
      </c>
    </row>
    <row r="44" spans="1:28" x14ac:dyDescent="0.25">
      <c r="A44" s="26" t="s">
        <v>74</v>
      </c>
      <c r="B44" s="26"/>
      <c r="C44" s="91">
        <v>0.4</v>
      </c>
      <c r="D44" s="64">
        <v>0.4</v>
      </c>
      <c r="E44" s="28"/>
      <c r="F44" s="29"/>
      <c r="G44" s="31">
        <v>318</v>
      </c>
      <c r="H44" s="31">
        <f>D44*G44</f>
        <v>127.2</v>
      </c>
      <c r="I44" s="56"/>
      <c r="J44" s="57"/>
      <c r="K44" s="58">
        <v>300</v>
      </c>
      <c r="L44" s="58">
        <f>D44*K44</f>
        <v>120</v>
      </c>
      <c r="M44" s="37"/>
      <c r="N44" s="50"/>
      <c r="O44" s="72">
        <v>120</v>
      </c>
      <c r="P44" s="72">
        <f>D44*O44</f>
        <v>48</v>
      </c>
      <c r="Q44" s="45"/>
      <c r="R44" s="48"/>
      <c r="S44" s="46">
        <v>288</v>
      </c>
      <c r="T44" s="46">
        <f t="shared" si="10"/>
        <v>115.2</v>
      </c>
      <c r="U44" s="68"/>
      <c r="V44" s="69"/>
      <c r="W44" s="70"/>
      <c r="X44" s="70"/>
      <c r="Y44" s="43"/>
      <c r="Z44" s="53"/>
      <c r="AA44" s="44">
        <v>200</v>
      </c>
      <c r="AB44" s="44">
        <f>D44*AA44</f>
        <v>80</v>
      </c>
    </row>
    <row r="45" spans="1:28" x14ac:dyDescent="0.25">
      <c r="A45" s="26" t="s">
        <v>163</v>
      </c>
      <c r="B45" s="26"/>
      <c r="C45" s="91">
        <v>1.6</v>
      </c>
      <c r="D45" s="64">
        <v>1.6</v>
      </c>
      <c r="E45" s="28"/>
      <c r="F45" s="29"/>
      <c r="G45" s="31"/>
      <c r="H45" s="31"/>
      <c r="I45" s="56"/>
      <c r="J45" s="57"/>
      <c r="K45" s="58"/>
      <c r="L45" s="58"/>
      <c r="M45" s="37"/>
      <c r="N45" s="50"/>
      <c r="O45" s="38"/>
      <c r="P45" s="38"/>
      <c r="Q45" s="45"/>
      <c r="R45" s="48"/>
      <c r="S45" s="75">
        <v>1610</v>
      </c>
      <c r="T45" s="75">
        <f t="shared" si="10"/>
        <v>2576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26" t="s">
        <v>263</v>
      </c>
      <c r="B46" s="26"/>
      <c r="C46" s="91">
        <v>4</v>
      </c>
      <c r="D46" s="64">
        <v>4</v>
      </c>
      <c r="E46" s="28"/>
      <c r="F46" s="29"/>
      <c r="G46" s="31"/>
      <c r="H46" s="31"/>
      <c r="I46" s="56"/>
      <c r="J46" s="57"/>
      <c r="K46" s="58"/>
      <c r="L46" s="58"/>
      <c r="M46" s="37"/>
      <c r="N46" s="50"/>
      <c r="O46" s="38"/>
      <c r="P46" s="38"/>
      <c r="Q46" s="45"/>
      <c r="R46" s="78" t="s">
        <v>364</v>
      </c>
      <c r="S46" s="75">
        <v>440</v>
      </c>
      <c r="T46" s="75">
        <f t="shared" ref="T46:T48" si="11">D46*S46</f>
        <v>1760</v>
      </c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26" t="s">
        <v>75</v>
      </c>
      <c r="B47" s="26" t="s">
        <v>100</v>
      </c>
      <c r="C47" s="91">
        <v>0.8</v>
      </c>
      <c r="D47" s="64">
        <v>0.8</v>
      </c>
      <c r="E47" s="28"/>
      <c r="F47" s="29"/>
      <c r="G47" s="31"/>
      <c r="H47" s="31"/>
      <c r="I47" s="56"/>
      <c r="J47" s="57"/>
      <c r="K47" s="58"/>
      <c r="L47" s="58"/>
      <c r="M47" s="37"/>
      <c r="N47" s="50"/>
      <c r="O47" s="38"/>
      <c r="P47" s="38"/>
      <c r="Q47" s="45"/>
      <c r="R47" s="78" t="s">
        <v>364</v>
      </c>
      <c r="S47" s="75">
        <v>1220</v>
      </c>
      <c r="T47" s="75">
        <f t="shared" si="11"/>
        <v>976</v>
      </c>
      <c r="U47" s="68"/>
      <c r="V47" s="69"/>
      <c r="W47" s="70"/>
      <c r="X47" s="70"/>
      <c r="Y47" s="43"/>
      <c r="Z47" s="53"/>
      <c r="AA47" s="44"/>
      <c r="AB47" s="44"/>
    </row>
    <row r="48" spans="1:28" x14ac:dyDescent="0.25">
      <c r="A48" s="26" t="s">
        <v>76</v>
      </c>
      <c r="B48" s="26"/>
      <c r="C48" s="91">
        <v>0.4</v>
      </c>
      <c r="D48" s="64">
        <v>0.4</v>
      </c>
      <c r="E48" s="28"/>
      <c r="F48" s="29" t="s">
        <v>364</v>
      </c>
      <c r="G48" s="31">
        <v>874</v>
      </c>
      <c r="H48" s="31">
        <f>D48*G48</f>
        <v>349.6</v>
      </c>
      <c r="I48" s="56"/>
      <c r="J48" s="57" t="s">
        <v>364</v>
      </c>
      <c r="K48" s="58">
        <v>600</v>
      </c>
      <c r="L48" s="58">
        <f>D48*K48</f>
        <v>240</v>
      </c>
      <c r="M48" s="37"/>
      <c r="N48" s="50"/>
      <c r="O48" s="72">
        <v>235</v>
      </c>
      <c r="P48" s="72">
        <f>D48*O48</f>
        <v>94</v>
      </c>
      <c r="Q48" s="45"/>
      <c r="R48" s="48"/>
      <c r="S48" s="46">
        <v>784</v>
      </c>
      <c r="T48" s="46">
        <f t="shared" si="11"/>
        <v>313.60000000000002</v>
      </c>
      <c r="U48" s="68"/>
      <c r="V48" s="69"/>
      <c r="W48" s="70"/>
      <c r="X48" s="70"/>
      <c r="Y48" s="43"/>
      <c r="Z48" s="53"/>
      <c r="AA48" s="44">
        <v>1200</v>
      </c>
      <c r="AB48" s="44">
        <f>D48*AA48</f>
        <v>480</v>
      </c>
    </row>
    <row r="49" spans="1:28" x14ac:dyDescent="0.25">
      <c r="A49" s="26" t="s">
        <v>77</v>
      </c>
      <c r="B49" s="26"/>
      <c r="C49" s="91">
        <v>0.8</v>
      </c>
      <c r="D49" s="64">
        <v>0.8</v>
      </c>
      <c r="E49" s="28"/>
      <c r="F49" s="29" t="s">
        <v>364</v>
      </c>
      <c r="G49" s="31">
        <v>38</v>
      </c>
      <c r="H49" s="31">
        <f>D49*G49</f>
        <v>30.400000000000002</v>
      </c>
      <c r="I49" s="56"/>
      <c r="J49" s="57"/>
      <c r="K49" s="58"/>
      <c r="L49" s="58"/>
      <c r="M49" s="37"/>
      <c r="N49" s="50"/>
      <c r="O49" s="72">
        <v>31.5</v>
      </c>
      <c r="P49" s="72">
        <f>D49*O49</f>
        <v>25.200000000000003</v>
      </c>
      <c r="Q49" s="45"/>
      <c r="R49" s="48"/>
      <c r="S49" s="46"/>
      <c r="T49" s="46"/>
      <c r="U49" s="68"/>
      <c r="V49" s="69"/>
      <c r="W49" s="70"/>
      <c r="X49" s="70"/>
      <c r="Y49" s="43"/>
      <c r="Z49" s="53" t="s">
        <v>364</v>
      </c>
      <c r="AA49" s="44">
        <v>40</v>
      </c>
      <c r="AB49" s="44">
        <f>D49*AA49</f>
        <v>32</v>
      </c>
    </row>
    <row r="50" spans="1:28" x14ac:dyDescent="0.25">
      <c r="A50" s="26" t="s">
        <v>78</v>
      </c>
      <c r="B50" s="26"/>
      <c r="C50" s="91">
        <v>1.4</v>
      </c>
      <c r="D50" s="64">
        <v>1.4</v>
      </c>
      <c r="E50" s="28"/>
      <c r="F50" s="29"/>
      <c r="G50" s="31">
        <v>108</v>
      </c>
      <c r="H50" s="31">
        <f>D50*G50</f>
        <v>151.19999999999999</v>
      </c>
      <c r="I50" s="56"/>
      <c r="J50" s="57"/>
      <c r="K50" s="58">
        <v>225</v>
      </c>
      <c r="L50" s="58">
        <f>D50*K50</f>
        <v>315</v>
      </c>
      <c r="M50" s="37"/>
      <c r="N50" s="50"/>
      <c r="O50" s="72">
        <v>62.5</v>
      </c>
      <c r="P50" s="72">
        <f>D50*O50</f>
        <v>87.5</v>
      </c>
      <c r="Q50" s="45"/>
      <c r="R50" s="48"/>
      <c r="S50" s="46">
        <v>288</v>
      </c>
      <c r="T50" s="46">
        <f t="shared" ref="T50:T52" si="12">D50*S50</f>
        <v>403.2</v>
      </c>
      <c r="U50" s="68"/>
      <c r="V50" s="69"/>
      <c r="W50" s="70"/>
      <c r="X50" s="70"/>
      <c r="Y50" s="43"/>
      <c r="Z50" s="53"/>
      <c r="AA50" s="44">
        <v>120</v>
      </c>
      <c r="AB50" s="44">
        <f>D50*AA50</f>
        <v>168</v>
      </c>
    </row>
    <row r="51" spans="1:28" x14ac:dyDescent="0.25">
      <c r="A51" s="26" t="s">
        <v>79</v>
      </c>
      <c r="B51" s="26"/>
      <c r="C51" s="91">
        <v>2</v>
      </c>
      <c r="D51" s="64">
        <v>2</v>
      </c>
      <c r="E51" s="28"/>
      <c r="F51" s="29" t="s">
        <v>364</v>
      </c>
      <c r="G51" s="31">
        <v>74</v>
      </c>
      <c r="H51" s="31">
        <f>D51*G51</f>
        <v>148</v>
      </c>
      <c r="I51" s="56"/>
      <c r="J51" s="57"/>
      <c r="K51" s="58"/>
      <c r="L51" s="58"/>
      <c r="M51" s="37"/>
      <c r="N51" s="50"/>
      <c r="O51" s="72">
        <v>23</v>
      </c>
      <c r="P51" s="72">
        <f>D51*O51</f>
        <v>46</v>
      </c>
      <c r="Q51" s="45"/>
      <c r="R51" s="48"/>
      <c r="S51" s="46">
        <v>288</v>
      </c>
      <c r="T51" s="46">
        <f t="shared" si="12"/>
        <v>576</v>
      </c>
      <c r="U51" s="68"/>
      <c r="V51" s="69"/>
      <c r="W51" s="70"/>
      <c r="X51" s="70"/>
      <c r="Y51" s="43"/>
      <c r="Z51" s="53"/>
      <c r="AA51" s="44">
        <v>320</v>
      </c>
      <c r="AB51" s="44">
        <f>D51*AA51</f>
        <v>640</v>
      </c>
    </row>
    <row r="52" spans="1:28" x14ac:dyDescent="0.25">
      <c r="A52" s="26" t="s">
        <v>81</v>
      </c>
      <c r="B52" s="26"/>
      <c r="C52" s="91">
        <v>0.4</v>
      </c>
      <c r="D52" s="64">
        <v>0.4</v>
      </c>
      <c r="E52" s="28"/>
      <c r="F52" s="29"/>
      <c r="G52" s="31"/>
      <c r="H52" s="31"/>
      <c r="I52" s="56"/>
      <c r="J52" s="57"/>
      <c r="K52" s="58"/>
      <c r="L52" s="58"/>
      <c r="M52" s="37"/>
      <c r="N52" s="50"/>
      <c r="O52" s="38"/>
      <c r="P52" s="38"/>
      <c r="Q52" s="45"/>
      <c r="R52" s="48"/>
      <c r="S52" s="75">
        <v>420</v>
      </c>
      <c r="T52" s="75">
        <f t="shared" si="12"/>
        <v>168</v>
      </c>
      <c r="U52" s="68"/>
      <c r="V52" s="69"/>
      <c r="W52" s="70"/>
      <c r="X52" s="70"/>
      <c r="Y52" s="43"/>
      <c r="Z52" s="53"/>
      <c r="AA52" s="44"/>
      <c r="AB52" s="44"/>
    </row>
    <row r="53" spans="1:28" x14ac:dyDescent="0.25">
      <c r="A53" s="95" t="s">
        <v>84</v>
      </c>
      <c r="B53" s="95"/>
      <c r="C53" s="97">
        <v>0.6</v>
      </c>
      <c r="D53" s="96">
        <v>0</v>
      </c>
      <c r="E53" s="28"/>
      <c r="F53" s="29"/>
      <c r="G53" s="31"/>
      <c r="H53" s="31"/>
      <c r="I53" s="56"/>
      <c r="J53" s="57"/>
      <c r="K53" s="58"/>
      <c r="L53" s="58"/>
      <c r="M53" s="37"/>
      <c r="N53" s="50"/>
      <c r="O53" s="38"/>
      <c r="P53" s="38"/>
      <c r="Q53" s="45"/>
      <c r="R53" s="48"/>
      <c r="S53" s="46"/>
      <c r="T53" s="46"/>
      <c r="U53" s="68"/>
      <c r="V53" s="69"/>
      <c r="W53" s="70"/>
      <c r="X53" s="70"/>
      <c r="Y53" s="43"/>
      <c r="Z53" s="53"/>
      <c r="AA53" s="44"/>
      <c r="AB53" s="44"/>
    </row>
    <row r="54" spans="1:28" x14ac:dyDescent="0.25">
      <c r="A54" s="26" t="s">
        <v>85</v>
      </c>
      <c r="B54" s="26"/>
      <c r="C54" s="91">
        <v>2</v>
      </c>
      <c r="D54" s="64">
        <v>2</v>
      </c>
      <c r="E54" s="28"/>
      <c r="F54" s="29"/>
      <c r="G54" s="31"/>
      <c r="H54" s="31"/>
      <c r="I54" s="56"/>
      <c r="J54" s="57"/>
      <c r="K54" s="58"/>
      <c r="L54" s="58"/>
      <c r="M54" s="37"/>
      <c r="N54" s="50"/>
      <c r="O54" s="38"/>
      <c r="P54" s="38"/>
      <c r="Q54" s="45"/>
      <c r="R54" s="48"/>
      <c r="S54" s="75">
        <v>318</v>
      </c>
      <c r="T54" s="75">
        <f t="shared" ref="T54:T65" si="13">D54*S54</f>
        <v>636</v>
      </c>
      <c r="U54" s="68"/>
      <c r="V54" s="69"/>
      <c r="W54" s="70"/>
      <c r="X54" s="70"/>
      <c r="Y54" s="43"/>
      <c r="Z54" s="53"/>
      <c r="AA54" s="44"/>
      <c r="AB54" s="44"/>
    </row>
    <row r="55" spans="1:28" x14ac:dyDescent="0.25">
      <c r="A55" s="26" t="s">
        <v>88</v>
      </c>
      <c r="B55" s="26" t="s">
        <v>100</v>
      </c>
      <c r="C55" s="91">
        <v>0.8</v>
      </c>
      <c r="D55" s="64">
        <v>0.8</v>
      </c>
      <c r="E55" s="28"/>
      <c r="F55" s="29" t="s">
        <v>364</v>
      </c>
      <c r="G55" s="31">
        <v>324</v>
      </c>
      <c r="H55" s="31">
        <f>D55*G55</f>
        <v>259.2</v>
      </c>
      <c r="I55" s="56"/>
      <c r="J55" s="57"/>
      <c r="K55" s="58">
        <v>300</v>
      </c>
      <c r="L55" s="58">
        <f>D55*K55</f>
        <v>240</v>
      </c>
      <c r="M55" s="37"/>
      <c r="N55" s="50"/>
      <c r="O55" s="72">
        <v>162</v>
      </c>
      <c r="P55" s="72">
        <f>D55*O55</f>
        <v>129.6</v>
      </c>
      <c r="Q55" s="45"/>
      <c r="R55" s="48"/>
      <c r="S55" s="46">
        <v>344</v>
      </c>
      <c r="T55" s="46">
        <f t="shared" si="13"/>
        <v>275.2</v>
      </c>
      <c r="U55" s="68"/>
      <c r="V55" s="69"/>
      <c r="W55" s="70"/>
      <c r="X55" s="70"/>
      <c r="Y55" s="43"/>
      <c r="Z55" s="53"/>
      <c r="AA55" s="44">
        <v>400</v>
      </c>
      <c r="AB55" s="44">
        <f>D55*AA55</f>
        <v>320</v>
      </c>
    </row>
    <row r="56" spans="1:28" x14ac:dyDescent="0.25">
      <c r="A56" s="26" t="s">
        <v>89</v>
      </c>
      <c r="B56" s="26" t="s">
        <v>100</v>
      </c>
      <c r="C56" s="91">
        <v>0.4</v>
      </c>
      <c r="D56" s="64">
        <v>0.4</v>
      </c>
      <c r="E56" s="28"/>
      <c r="F56" s="29" t="s">
        <v>364</v>
      </c>
      <c r="G56" s="31">
        <v>574</v>
      </c>
      <c r="H56" s="31">
        <f>D56*G56</f>
        <v>229.60000000000002</v>
      </c>
      <c r="I56" s="56"/>
      <c r="J56" s="57"/>
      <c r="K56" s="58"/>
      <c r="L56" s="58"/>
      <c r="M56" s="37"/>
      <c r="N56" s="50"/>
      <c r="O56" s="72">
        <v>170</v>
      </c>
      <c r="P56" s="72">
        <f>D56*O56</f>
        <v>68</v>
      </c>
      <c r="Q56" s="45"/>
      <c r="R56" s="48"/>
      <c r="S56" s="46">
        <v>760</v>
      </c>
      <c r="T56" s="46">
        <f t="shared" si="13"/>
        <v>304</v>
      </c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26" t="s">
        <v>264</v>
      </c>
      <c r="B57" s="26" t="s">
        <v>100</v>
      </c>
      <c r="C57" s="91">
        <v>0.2</v>
      </c>
      <c r="D57" s="64">
        <v>0.2</v>
      </c>
      <c r="E57" s="28"/>
      <c r="F57" s="29"/>
      <c r="G57" s="31">
        <v>974</v>
      </c>
      <c r="H57" s="31">
        <f>D57*G57</f>
        <v>194.8</v>
      </c>
      <c r="I57" s="56"/>
      <c r="J57" s="57"/>
      <c r="K57" s="58"/>
      <c r="L57" s="58"/>
      <c r="M57" s="37"/>
      <c r="N57" s="50"/>
      <c r="O57" s="72">
        <v>600</v>
      </c>
      <c r="P57" s="72">
        <f>D57*O57</f>
        <v>120</v>
      </c>
      <c r="Q57" s="45"/>
      <c r="R57" s="48"/>
      <c r="S57" s="46">
        <v>990</v>
      </c>
      <c r="T57" s="46">
        <f t="shared" si="13"/>
        <v>198</v>
      </c>
      <c r="U57" s="68"/>
      <c r="V57" s="69"/>
      <c r="W57" s="70"/>
      <c r="X57" s="70"/>
      <c r="Y57" s="43"/>
      <c r="Z57" s="53"/>
      <c r="AA57" s="44"/>
      <c r="AB57" s="44"/>
    </row>
    <row r="58" spans="1:28" x14ac:dyDescent="0.25">
      <c r="A58" s="26" t="s">
        <v>90</v>
      </c>
      <c r="B58" s="26"/>
      <c r="C58" s="91">
        <v>0.8</v>
      </c>
      <c r="D58" s="64">
        <v>0.8</v>
      </c>
      <c r="E58" s="28"/>
      <c r="F58" s="29"/>
      <c r="G58" s="31"/>
      <c r="H58" s="31"/>
      <c r="I58" s="56"/>
      <c r="J58" s="57"/>
      <c r="K58" s="58"/>
      <c r="L58" s="58"/>
      <c r="M58" s="37"/>
      <c r="N58" s="50"/>
      <c r="O58" s="38"/>
      <c r="P58" s="38"/>
      <c r="Q58" s="45"/>
      <c r="R58" s="48"/>
      <c r="S58" s="75">
        <v>1600</v>
      </c>
      <c r="T58" s="75">
        <f t="shared" si="13"/>
        <v>1280</v>
      </c>
      <c r="U58" s="68"/>
      <c r="V58" s="69"/>
      <c r="W58" s="70"/>
      <c r="X58" s="70"/>
      <c r="Y58" s="43"/>
      <c r="Z58" s="53"/>
      <c r="AA58" s="44"/>
      <c r="AB58" s="44"/>
    </row>
    <row r="59" spans="1:28" x14ac:dyDescent="0.25">
      <c r="A59" s="26" t="s">
        <v>91</v>
      </c>
      <c r="B59" s="26"/>
      <c r="C59" s="91">
        <v>3</v>
      </c>
      <c r="D59" s="64">
        <v>3</v>
      </c>
      <c r="E59" s="28"/>
      <c r="F59" s="29" t="s">
        <v>364</v>
      </c>
      <c r="G59" s="31">
        <v>298</v>
      </c>
      <c r="H59" s="31">
        <f>D59*G59</f>
        <v>894</v>
      </c>
      <c r="I59" s="56"/>
      <c r="J59" s="57"/>
      <c r="K59" s="58"/>
      <c r="L59" s="58"/>
      <c r="M59" s="37"/>
      <c r="N59" s="50"/>
      <c r="O59" s="38"/>
      <c r="P59" s="38"/>
      <c r="Q59" s="45"/>
      <c r="R59" s="48"/>
      <c r="S59" s="75">
        <v>340</v>
      </c>
      <c r="T59" s="75">
        <f t="shared" si="13"/>
        <v>1020</v>
      </c>
      <c r="U59" s="68"/>
      <c r="V59" s="69"/>
      <c r="W59" s="70"/>
      <c r="X59" s="70"/>
      <c r="Y59" s="43"/>
      <c r="Z59" s="53"/>
      <c r="AA59" s="44"/>
      <c r="AB59" s="44"/>
    </row>
    <row r="60" spans="1:28" x14ac:dyDescent="0.25">
      <c r="A60" s="26" t="s">
        <v>92</v>
      </c>
      <c r="B60" s="26"/>
      <c r="C60" s="91">
        <v>1.4</v>
      </c>
      <c r="D60" s="64">
        <v>1.4</v>
      </c>
      <c r="E60" s="28"/>
      <c r="F60" s="29" t="s">
        <v>364</v>
      </c>
      <c r="G60" s="31">
        <v>534</v>
      </c>
      <c r="H60" s="31">
        <f>D60*G60</f>
        <v>747.59999999999991</v>
      </c>
      <c r="I60" s="56"/>
      <c r="J60" s="57"/>
      <c r="K60" s="58"/>
      <c r="L60" s="58">
        <f>D60*K60</f>
        <v>0</v>
      </c>
      <c r="M60" s="37"/>
      <c r="N60" s="50"/>
      <c r="O60" s="38"/>
      <c r="P60" s="38"/>
      <c r="Q60" s="45"/>
      <c r="R60" s="48"/>
      <c r="S60" s="75">
        <v>670</v>
      </c>
      <c r="T60" s="75">
        <f t="shared" si="13"/>
        <v>937.99999999999989</v>
      </c>
      <c r="U60" s="68"/>
      <c r="V60" s="69"/>
      <c r="W60" s="70"/>
      <c r="X60" s="70"/>
      <c r="Y60" s="43"/>
      <c r="Z60" s="53"/>
      <c r="AA60" s="44"/>
      <c r="AB60" s="44"/>
    </row>
    <row r="61" spans="1:28" x14ac:dyDescent="0.25">
      <c r="A61" s="26" t="s">
        <v>93</v>
      </c>
      <c r="B61" s="26"/>
      <c r="C61" s="91">
        <v>4</v>
      </c>
      <c r="D61" s="64">
        <v>4</v>
      </c>
      <c r="E61" s="28"/>
      <c r="F61" s="29"/>
      <c r="G61" s="73">
        <v>274</v>
      </c>
      <c r="H61" s="73">
        <f>D61*G61</f>
        <v>1096</v>
      </c>
      <c r="I61" s="56"/>
      <c r="J61" s="57"/>
      <c r="K61" s="58">
        <v>375</v>
      </c>
      <c r="L61" s="58">
        <f>D61*K61</f>
        <v>1500</v>
      </c>
      <c r="M61" s="37"/>
      <c r="N61" s="50"/>
      <c r="O61" s="38"/>
      <c r="P61" s="38"/>
      <c r="Q61" s="45"/>
      <c r="R61" s="48"/>
      <c r="S61" s="46">
        <v>560</v>
      </c>
      <c r="T61" s="46">
        <f t="shared" si="13"/>
        <v>2240</v>
      </c>
      <c r="U61" s="68"/>
      <c r="V61" s="69"/>
      <c r="W61" s="70"/>
      <c r="X61" s="70"/>
      <c r="Y61" s="43"/>
      <c r="Z61" s="53" t="s">
        <v>364</v>
      </c>
      <c r="AA61" s="44">
        <v>500</v>
      </c>
      <c r="AB61" s="44">
        <f>D61*AA61</f>
        <v>2000</v>
      </c>
    </row>
    <row r="62" spans="1:28" x14ac:dyDescent="0.25">
      <c r="A62" s="26" t="s">
        <v>94</v>
      </c>
      <c r="B62" s="26"/>
      <c r="C62" s="91">
        <v>1.2</v>
      </c>
      <c r="D62" s="64">
        <v>1.2</v>
      </c>
      <c r="E62" s="28"/>
      <c r="F62" s="29"/>
      <c r="G62" s="31"/>
      <c r="H62" s="31"/>
      <c r="I62" s="56"/>
      <c r="J62" s="57"/>
      <c r="K62" s="58"/>
      <c r="L62" s="58"/>
      <c r="M62" s="37"/>
      <c r="N62" s="50"/>
      <c r="O62" s="72">
        <v>299</v>
      </c>
      <c r="P62" s="72">
        <f>D62*O62</f>
        <v>358.8</v>
      </c>
      <c r="Q62" s="45"/>
      <c r="R62" s="48"/>
      <c r="S62" s="46">
        <v>516</v>
      </c>
      <c r="T62" s="46">
        <f t="shared" si="13"/>
        <v>619.19999999999993</v>
      </c>
      <c r="U62" s="68"/>
      <c r="V62" s="69"/>
      <c r="W62" s="70"/>
      <c r="X62" s="70"/>
      <c r="Y62" s="43"/>
      <c r="Z62" s="53"/>
      <c r="AA62" s="44"/>
      <c r="AB62" s="44"/>
    </row>
    <row r="63" spans="1:28" x14ac:dyDescent="0.25">
      <c r="A63" s="26" t="s">
        <v>95</v>
      </c>
      <c r="B63" s="26"/>
      <c r="C63" s="91">
        <v>0.34</v>
      </c>
      <c r="D63" s="64">
        <v>0.34</v>
      </c>
      <c r="E63" s="28"/>
      <c r="F63" s="29"/>
      <c r="G63" s="31"/>
      <c r="H63" s="31"/>
      <c r="I63" s="56"/>
      <c r="J63" s="57"/>
      <c r="K63" s="58"/>
      <c r="L63" s="58"/>
      <c r="M63" s="37"/>
      <c r="N63" s="50"/>
      <c r="O63" s="38"/>
      <c r="P63" s="38"/>
      <c r="Q63" s="45"/>
      <c r="R63" s="48"/>
      <c r="S63" s="75">
        <v>145</v>
      </c>
      <c r="T63" s="75">
        <f t="shared" si="13"/>
        <v>49.300000000000004</v>
      </c>
      <c r="U63" s="68"/>
      <c r="V63" s="69"/>
      <c r="W63" s="70">
        <v>560</v>
      </c>
      <c r="X63" s="70">
        <f>D63*W63</f>
        <v>190.4</v>
      </c>
      <c r="Y63" s="43"/>
      <c r="Z63" s="53"/>
      <c r="AA63" s="44"/>
      <c r="AB63" s="44"/>
    </row>
    <row r="64" spans="1:28" x14ac:dyDescent="0.25">
      <c r="A64" s="26" t="s">
        <v>96</v>
      </c>
      <c r="B64" s="26"/>
      <c r="C64" s="91">
        <v>0.2</v>
      </c>
      <c r="D64" s="64">
        <v>0.2</v>
      </c>
      <c r="E64" s="28"/>
      <c r="F64" s="29"/>
      <c r="G64" s="31">
        <v>1348</v>
      </c>
      <c r="H64" s="31">
        <f>D64*G64</f>
        <v>269.60000000000002</v>
      </c>
      <c r="I64" s="56"/>
      <c r="J64" s="57"/>
      <c r="K64" s="58">
        <v>900</v>
      </c>
      <c r="L64" s="58">
        <f>D64*K64</f>
        <v>180</v>
      </c>
      <c r="M64" s="37"/>
      <c r="N64" s="50"/>
      <c r="O64" s="72">
        <v>420</v>
      </c>
      <c r="P64" s="72">
        <f>D64*O64</f>
        <v>84</v>
      </c>
      <c r="Q64" s="45"/>
      <c r="R64" s="48"/>
      <c r="S64" s="46">
        <v>900</v>
      </c>
      <c r="T64" s="46">
        <f t="shared" si="13"/>
        <v>180</v>
      </c>
      <c r="U64" s="68"/>
      <c r="V64" s="69"/>
      <c r="W64" s="70"/>
      <c r="X64" s="70"/>
      <c r="Y64" s="43"/>
      <c r="Z64" s="53"/>
      <c r="AA64" s="44">
        <v>500</v>
      </c>
      <c r="AB64" s="44">
        <f>D64*AA64</f>
        <v>100</v>
      </c>
    </row>
    <row r="65" spans="1:28" x14ac:dyDescent="0.25">
      <c r="A65" s="26" t="s">
        <v>97</v>
      </c>
      <c r="B65" s="26"/>
      <c r="C65" s="91">
        <v>5</v>
      </c>
      <c r="D65" s="64">
        <v>5</v>
      </c>
      <c r="E65" s="28"/>
      <c r="F65" s="29"/>
      <c r="G65" s="73">
        <v>148</v>
      </c>
      <c r="H65" s="73">
        <f>D65*G65</f>
        <v>740</v>
      </c>
      <c r="I65" s="56"/>
      <c r="J65" s="57"/>
      <c r="K65" s="58"/>
      <c r="L65" s="58"/>
      <c r="M65" s="37"/>
      <c r="N65" s="50"/>
      <c r="O65" s="38"/>
      <c r="P65" s="38"/>
      <c r="Q65" s="45"/>
      <c r="R65" s="48"/>
      <c r="S65" s="46">
        <v>240</v>
      </c>
      <c r="T65" s="46">
        <f t="shared" si="13"/>
        <v>1200</v>
      </c>
      <c r="U65" s="68"/>
      <c r="V65" s="69"/>
      <c r="W65" s="70">
        <v>240</v>
      </c>
      <c r="X65" s="70">
        <f>D65*W65</f>
        <v>1200</v>
      </c>
      <c r="Y65" s="43"/>
      <c r="Z65" s="53"/>
      <c r="AA65" s="44">
        <v>320</v>
      </c>
      <c r="AB65" s="44">
        <f>D65*AA65</f>
        <v>1600</v>
      </c>
    </row>
    <row r="66" spans="1:28" x14ac:dyDescent="0.25">
      <c r="A66" s="24" t="s">
        <v>401</v>
      </c>
      <c r="H66" s="32">
        <f>SUM(H65,H61,H30,H29,H28,H24,H22,H19,H15,H8)</f>
        <v>5388.8000000000011</v>
      </c>
      <c r="L66" s="32">
        <f>SUM(L34,L18,L13)</f>
        <v>1170</v>
      </c>
      <c r="P66" s="32">
        <f>SUM(P64,P62,P57,P56,P55,P51,P50,P49,P48,P44,P26,P20,P9)</f>
        <v>1923.6</v>
      </c>
      <c r="T66" s="32">
        <f>SUM(T63,T60,T59,T58,T54,T52,T47,T46,T45,T43,T42,T41,T39,T38,T37,T36,T35,T33,T32,T27,T25,T23,T17,T16,T10)</f>
        <v>20415.099999999999</v>
      </c>
      <c r="X66" s="32">
        <v>0</v>
      </c>
      <c r="AB66" s="32">
        <f>SUM(AB21,AB11)</f>
        <v>528</v>
      </c>
    </row>
    <row r="68" spans="1:28" x14ac:dyDescent="0.25">
      <c r="A68" s="24" t="s">
        <v>402</v>
      </c>
      <c r="C68" s="146">
        <f>SUM(H66,L66,P66,T66,X66,AB66)</f>
        <v>29425.5</v>
      </c>
      <c r="D68" s="146"/>
    </row>
    <row r="71" spans="1:28" x14ac:dyDescent="0.25">
      <c r="A71" s="100" t="s">
        <v>404</v>
      </c>
    </row>
    <row r="72" spans="1:28" x14ac:dyDescent="0.25">
      <c r="A72" s="71" t="s">
        <v>400</v>
      </c>
    </row>
  </sheetData>
  <mergeCells count="33">
    <mergeCell ref="C68:D68"/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T6:T7"/>
    <mergeCell ref="Q6:Q7"/>
    <mergeCell ref="R6:R7"/>
    <mergeCell ref="S6:S7"/>
    <mergeCell ref="H6:H7"/>
    <mergeCell ref="P6:P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G6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Normal="100" workbookViewId="0">
      <selection activeCell="D8" sqref="D8:D29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5" width="9.109375" style="24"/>
    <col min="6" max="6" width="9.109375" style="30"/>
    <col min="7" max="7" width="9.109375" style="32"/>
    <col min="8" max="8" width="10" style="32" bestFit="1" customWidth="1"/>
    <col min="9" max="10" width="9.109375" style="24"/>
    <col min="11" max="12" width="9.109375" style="32"/>
    <col min="13" max="14" width="9.109375" style="24"/>
    <col min="15" max="16" width="9.109375" style="32"/>
    <col min="17" max="17" width="9.109375" style="24"/>
    <col min="18" max="18" width="9.109375" style="30"/>
    <col min="19" max="20" width="9.109375" style="32"/>
    <col min="21" max="22" width="9.109375" style="24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4"/>
      <c r="K1" s="8"/>
      <c r="L1" s="8"/>
      <c r="N1" s="4"/>
      <c r="O1" s="7"/>
      <c r="P1" s="8"/>
      <c r="R1" s="3"/>
      <c r="S1" s="9"/>
      <c r="T1" s="7"/>
      <c r="U1" s="4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K2" s="16"/>
      <c r="L2" s="16"/>
      <c r="N2" s="13"/>
      <c r="O2" s="17"/>
      <c r="P2" s="16"/>
      <c r="R2" s="12"/>
      <c r="S2" s="18"/>
      <c r="T2" s="16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4"/>
      <c r="K3" s="8" t="s">
        <v>249</v>
      </c>
      <c r="L3" s="8"/>
      <c r="N3" s="4"/>
      <c r="O3" s="7"/>
      <c r="P3" s="8"/>
      <c r="R3" s="3"/>
      <c r="S3" s="9"/>
      <c r="T3" s="7"/>
      <c r="U3" s="4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19"/>
      <c r="K4" s="20" t="s">
        <v>257</v>
      </c>
      <c r="L4" s="20"/>
      <c r="M4" s="19"/>
      <c r="N4" s="21"/>
      <c r="O4" s="16"/>
      <c r="P4" s="16"/>
      <c r="R4" s="12"/>
      <c r="S4" s="16"/>
      <c r="T4" s="16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252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22" t="s">
        <v>10</v>
      </c>
      <c r="B7" s="22" t="s">
        <v>11</v>
      </c>
      <c r="C7" s="164"/>
      <c r="D7" s="166"/>
      <c r="E7" s="172"/>
      <c r="F7" s="172"/>
      <c r="G7" s="173"/>
      <c r="H7" s="173"/>
      <c r="I7" s="168"/>
      <c r="J7" s="168"/>
      <c r="K7" s="169"/>
      <c r="L7" s="169"/>
      <c r="M7" s="170"/>
      <c r="N7" s="170"/>
      <c r="O7" s="171"/>
      <c r="P7" s="171"/>
      <c r="Q7" s="175"/>
      <c r="R7" s="175"/>
      <c r="S7" s="174"/>
      <c r="T7" s="174"/>
      <c r="U7" s="176"/>
      <c r="V7" s="176"/>
      <c r="W7" s="177"/>
      <c r="X7" s="177"/>
      <c r="Y7" s="178"/>
      <c r="Z7" s="178"/>
      <c r="AA7" s="179"/>
      <c r="AB7" s="179"/>
    </row>
    <row r="8" spans="1:28" s="25" customFormat="1" ht="13.2" x14ac:dyDescent="0.25">
      <c r="A8" s="23" t="s">
        <v>34</v>
      </c>
      <c r="B8" s="23"/>
      <c r="C8" s="27">
        <v>60</v>
      </c>
      <c r="D8" s="63">
        <v>30</v>
      </c>
      <c r="E8" s="40"/>
      <c r="F8" s="42" t="s">
        <v>364</v>
      </c>
      <c r="G8" s="85">
        <v>10.8</v>
      </c>
      <c r="H8" s="85">
        <f>D8*G8</f>
        <v>324</v>
      </c>
      <c r="I8" s="59"/>
      <c r="J8" s="59"/>
      <c r="K8" s="86">
        <v>20</v>
      </c>
      <c r="L8" s="86">
        <f>D8*K8</f>
        <v>600</v>
      </c>
      <c r="M8" s="41"/>
      <c r="N8" s="41"/>
      <c r="O8" s="102">
        <v>13.5</v>
      </c>
      <c r="P8" s="102">
        <f>D8*O8</f>
        <v>405</v>
      </c>
      <c r="Q8" s="51"/>
      <c r="R8" s="52"/>
      <c r="S8" s="88"/>
      <c r="T8" s="88"/>
      <c r="U8" s="83"/>
      <c r="V8" s="83"/>
      <c r="W8" s="89"/>
      <c r="X8" s="89"/>
      <c r="Y8" s="54"/>
      <c r="Z8" s="55" t="s">
        <v>364</v>
      </c>
      <c r="AA8" s="90">
        <v>16</v>
      </c>
      <c r="AB8" s="90">
        <f>D8*AA8</f>
        <v>480</v>
      </c>
    </row>
    <row r="9" spans="1:28" s="25" customFormat="1" ht="13.2" x14ac:dyDescent="0.25">
      <c r="A9" s="23" t="s">
        <v>41</v>
      </c>
      <c r="B9" s="23"/>
      <c r="C9" s="27">
        <v>45</v>
      </c>
      <c r="D9" s="63">
        <v>45</v>
      </c>
      <c r="E9" s="40"/>
      <c r="F9" s="42" t="s">
        <v>364</v>
      </c>
      <c r="G9" s="85">
        <v>9.4</v>
      </c>
      <c r="H9" s="85">
        <f>D9*G9</f>
        <v>423</v>
      </c>
      <c r="I9" s="59"/>
      <c r="J9" s="59"/>
      <c r="K9" s="86">
        <v>16</v>
      </c>
      <c r="L9" s="86">
        <f>D9*K9</f>
        <v>720</v>
      </c>
      <c r="M9" s="41"/>
      <c r="N9" s="41"/>
      <c r="O9" s="87"/>
      <c r="P9" s="87"/>
      <c r="Q9" s="51"/>
      <c r="R9" s="52"/>
      <c r="S9" s="88"/>
      <c r="T9" s="88"/>
      <c r="U9" s="83"/>
      <c r="V9" s="83"/>
      <c r="W9" s="89"/>
      <c r="X9" s="89"/>
      <c r="Y9" s="54"/>
      <c r="Z9" s="55"/>
      <c r="AA9" s="103">
        <v>12</v>
      </c>
      <c r="AB9" s="103">
        <f>D9*AA9</f>
        <v>540</v>
      </c>
    </row>
    <row r="10" spans="1:28" s="25" customFormat="1" ht="13.2" x14ac:dyDescent="0.25">
      <c r="A10" s="23" t="s">
        <v>13</v>
      </c>
      <c r="B10" s="23"/>
      <c r="C10" s="27">
        <v>60</v>
      </c>
      <c r="D10" s="63">
        <v>45</v>
      </c>
      <c r="E10" s="40"/>
      <c r="F10" s="42"/>
      <c r="G10" s="104">
        <v>13.8</v>
      </c>
      <c r="H10" s="104">
        <f>D10*G10</f>
        <v>621</v>
      </c>
      <c r="I10" s="59"/>
      <c r="J10" s="59"/>
      <c r="K10" s="86">
        <v>24</v>
      </c>
      <c r="L10" s="86">
        <f>D10*K10</f>
        <v>1080</v>
      </c>
      <c r="M10" s="41"/>
      <c r="N10" s="41"/>
      <c r="O10" s="87"/>
      <c r="P10" s="87"/>
      <c r="Q10" s="51"/>
      <c r="R10" s="52"/>
      <c r="S10" s="88"/>
      <c r="T10" s="88"/>
      <c r="U10" s="83"/>
      <c r="V10" s="83"/>
      <c r="W10" s="89"/>
      <c r="X10" s="89"/>
      <c r="Y10" s="54"/>
      <c r="Z10" s="55" t="s">
        <v>364</v>
      </c>
      <c r="AA10" s="90">
        <v>50</v>
      </c>
      <c r="AB10" s="90">
        <f>D10*AA10</f>
        <v>2250</v>
      </c>
    </row>
    <row r="11" spans="1:28" s="25" customFormat="1" ht="13.2" x14ac:dyDescent="0.25">
      <c r="A11" s="23" t="s">
        <v>127</v>
      </c>
      <c r="B11" s="23" t="s">
        <v>100</v>
      </c>
      <c r="C11" s="27">
        <v>0.06</v>
      </c>
      <c r="D11" s="63">
        <v>0.06</v>
      </c>
      <c r="E11" s="40"/>
      <c r="F11" s="42"/>
      <c r="G11" s="85"/>
      <c r="H11" s="85"/>
      <c r="I11" s="59"/>
      <c r="J11" s="59"/>
      <c r="K11" s="86">
        <v>600</v>
      </c>
      <c r="L11" s="86">
        <f>D11*K11</f>
        <v>36</v>
      </c>
      <c r="M11" s="41"/>
      <c r="N11" s="41"/>
      <c r="O11" s="87">
        <v>378</v>
      </c>
      <c r="P11" s="87">
        <f>D11*O11</f>
        <v>22.68</v>
      </c>
      <c r="Q11" s="51"/>
      <c r="R11" s="52" t="s">
        <v>364</v>
      </c>
      <c r="S11" s="88">
        <v>720</v>
      </c>
      <c r="T11" s="88">
        <f>D11*S11</f>
        <v>43.199999999999996</v>
      </c>
      <c r="U11" s="83"/>
      <c r="V11" s="83"/>
      <c r="W11" s="89"/>
      <c r="X11" s="89"/>
      <c r="Y11" s="54"/>
      <c r="Z11" s="55"/>
      <c r="AA11" s="103">
        <v>400</v>
      </c>
      <c r="AB11" s="103">
        <f>D11*AA11</f>
        <v>24</v>
      </c>
    </row>
    <row r="12" spans="1:28" s="25" customFormat="1" ht="13.2" x14ac:dyDescent="0.25">
      <c r="A12" s="23" t="s">
        <v>57</v>
      </c>
      <c r="B12" s="23"/>
      <c r="C12" s="27">
        <v>1.88</v>
      </c>
      <c r="D12" s="63">
        <v>1.88</v>
      </c>
      <c r="E12" s="40"/>
      <c r="F12" s="42"/>
      <c r="G12" s="85">
        <v>168</v>
      </c>
      <c r="H12" s="85">
        <f>D12*G12</f>
        <v>315.83999999999997</v>
      </c>
      <c r="I12" s="59"/>
      <c r="J12" s="59"/>
      <c r="K12" s="86"/>
      <c r="L12" s="86"/>
      <c r="M12" s="41"/>
      <c r="N12" s="41"/>
      <c r="O12" s="102">
        <v>101.5</v>
      </c>
      <c r="P12" s="102">
        <f>D12*O12</f>
        <v>190.82</v>
      </c>
      <c r="Q12" s="51"/>
      <c r="R12" s="52"/>
      <c r="S12" s="88">
        <v>149</v>
      </c>
      <c r="T12" s="88">
        <f t="shared" ref="T12:T17" si="0">D12*S12</f>
        <v>280.12</v>
      </c>
      <c r="U12" s="83"/>
      <c r="V12" s="83"/>
      <c r="W12" s="89"/>
      <c r="X12" s="89"/>
      <c r="Y12" s="54"/>
      <c r="Z12" s="55"/>
      <c r="AA12" s="90"/>
      <c r="AB12" s="90"/>
    </row>
    <row r="13" spans="1:28" s="25" customFormat="1" ht="13.2" x14ac:dyDescent="0.25">
      <c r="A13" s="23" t="s">
        <v>49</v>
      </c>
      <c r="B13" s="23"/>
      <c r="C13" s="27">
        <v>2</v>
      </c>
      <c r="D13" s="63">
        <v>0.8</v>
      </c>
      <c r="E13" s="40"/>
      <c r="F13" s="42" t="s">
        <v>364</v>
      </c>
      <c r="G13" s="85">
        <v>278</v>
      </c>
      <c r="H13" s="85">
        <f>D13*G13</f>
        <v>222.4</v>
      </c>
      <c r="I13" s="59"/>
      <c r="J13" s="59"/>
      <c r="K13" s="86">
        <v>280</v>
      </c>
      <c r="L13" s="86">
        <f>D13*K13</f>
        <v>224</v>
      </c>
      <c r="M13" s="41"/>
      <c r="N13" s="41"/>
      <c r="O13" s="87"/>
      <c r="P13" s="87"/>
      <c r="Q13" s="51"/>
      <c r="R13" s="52"/>
      <c r="S13" s="105">
        <v>243</v>
      </c>
      <c r="T13" s="105">
        <f t="shared" si="0"/>
        <v>194.4</v>
      </c>
      <c r="U13" s="83"/>
      <c r="V13" s="83"/>
      <c r="W13" s="89"/>
      <c r="X13" s="89"/>
      <c r="Y13" s="54"/>
      <c r="Z13" s="55"/>
      <c r="AA13" s="90"/>
      <c r="AB13" s="90"/>
    </row>
    <row r="14" spans="1:28" s="25" customFormat="1" ht="13.2" x14ac:dyDescent="0.25">
      <c r="A14" s="39" t="s">
        <v>138</v>
      </c>
      <c r="B14" s="39"/>
      <c r="C14" s="27">
        <v>1.88</v>
      </c>
      <c r="D14" s="63">
        <v>1</v>
      </c>
      <c r="E14" s="40"/>
      <c r="F14" s="42"/>
      <c r="G14" s="85"/>
      <c r="H14" s="85"/>
      <c r="I14" s="59"/>
      <c r="J14" s="59"/>
      <c r="K14" s="86"/>
      <c r="L14" s="86"/>
      <c r="M14" s="41"/>
      <c r="N14" s="41"/>
      <c r="O14" s="102">
        <v>118</v>
      </c>
      <c r="P14" s="102">
        <f t="shared" ref="P14:P19" si="1">D14*O14</f>
        <v>118</v>
      </c>
      <c r="Q14" s="51"/>
      <c r="R14" s="52"/>
      <c r="S14" s="88">
        <v>199</v>
      </c>
      <c r="T14" s="88">
        <f t="shared" si="0"/>
        <v>199</v>
      </c>
      <c r="U14" s="83"/>
      <c r="V14" s="83"/>
      <c r="W14" s="89">
        <v>480</v>
      </c>
      <c r="X14" s="89">
        <f>D14*W14</f>
        <v>480</v>
      </c>
      <c r="Y14" s="54"/>
      <c r="Z14" s="55"/>
      <c r="AA14" s="90"/>
      <c r="AB14" s="90"/>
    </row>
    <row r="15" spans="1:28" s="25" customFormat="1" ht="13.2" x14ac:dyDescent="0.25">
      <c r="A15" s="39" t="s">
        <v>155</v>
      </c>
      <c r="B15" s="39"/>
      <c r="C15" s="27">
        <v>0.19</v>
      </c>
      <c r="D15" s="63">
        <v>0.19</v>
      </c>
      <c r="E15" s="40"/>
      <c r="F15" s="42" t="s">
        <v>364</v>
      </c>
      <c r="G15" s="85">
        <v>238</v>
      </c>
      <c r="H15" s="85">
        <f>D15*G15</f>
        <v>45.22</v>
      </c>
      <c r="I15" s="59"/>
      <c r="J15" s="59"/>
      <c r="K15" s="86">
        <v>450</v>
      </c>
      <c r="L15" s="86">
        <f>D15*K15</f>
        <v>85.5</v>
      </c>
      <c r="M15" s="41"/>
      <c r="N15" s="41"/>
      <c r="O15" s="102">
        <v>140</v>
      </c>
      <c r="P15" s="102">
        <f t="shared" si="1"/>
        <v>26.6</v>
      </c>
      <c r="Q15" s="51"/>
      <c r="R15" s="52"/>
      <c r="S15" s="88">
        <v>240</v>
      </c>
      <c r="T15" s="88">
        <f t="shared" si="0"/>
        <v>45.6</v>
      </c>
      <c r="U15" s="83"/>
      <c r="V15" s="83"/>
      <c r="W15" s="89"/>
      <c r="X15" s="89"/>
      <c r="Y15" s="54"/>
      <c r="Z15" s="55"/>
      <c r="AA15" s="90"/>
      <c r="AB15" s="90"/>
    </row>
    <row r="16" spans="1:28" s="25" customFormat="1" ht="13.2" x14ac:dyDescent="0.25">
      <c r="A16" s="23" t="s">
        <v>359</v>
      </c>
      <c r="B16" s="23"/>
      <c r="C16" s="27">
        <v>0.19</v>
      </c>
      <c r="D16" s="63">
        <v>0.19</v>
      </c>
      <c r="E16" s="40"/>
      <c r="F16" s="42"/>
      <c r="G16" s="85"/>
      <c r="H16" s="85"/>
      <c r="I16" s="59"/>
      <c r="J16" s="59"/>
      <c r="K16" s="86"/>
      <c r="L16" s="86"/>
      <c r="M16" s="41"/>
      <c r="N16" s="41"/>
      <c r="O16" s="102">
        <v>205</v>
      </c>
      <c r="P16" s="102">
        <f t="shared" si="1"/>
        <v>38.950000000000003</v>
      </c>
      <c r="Q16" s="51"/>
      <c r="R16" s="52"/>
      <c r="S16" s="88">
        <v>345</v>
      </c>
      <c r="T16" s="88">
        <f t="shared" si="0"/>
        <v>65.55</v>
      </c>
      <c r="U16" s="83"/>
      <c r="V16" s="83"/>
      <c r="W16" s="89"/>
      <c r="X16" s="89"/>
      <c r="Y16" s="54"/>
      <c r="Z16" s="55"/>
      <c r="AA16" s="90"/>
      <c r="AB16" s="90"/>
    </row>
    <row r="17" spans="1:28" s="25" customFormat="1" ht="13.2" x14ac:dyDescent="0.25">
      <c r="A17" s="23" t="s">
        <v>366</v>
      </c>
      <c r="B17" s="23"/>
      <c r="C17" s="27">
        <v>1</v>
      </c>
      <c r="D17" s="63">
        <v>1</v>
      </c>
      <c r="E17" s="40"/>
      <c r="F17" s="42" t="s">
        <v>364</v>
      </c>
      <c r="G17" s="85">
        <v>288</v>
      </c>
      <c r="H17" s="85">
        <f>D17*G17</f>
        <v>288</v>
      </c>
      <c r="I17" s="59"/>
      <c r="J17" s="59"/>
      <c r="K17" s="86"/>
      <c r="L17" s="86"/>
      <c r="M17" s="41"/>
      <c r="N17" s="41"/>
      <c r="O17" s="102">
        <v>265</v>
      </c>
      <c r="P17" s="102">
        <f t="shared" si="1"/>
        <v>265</v>
      </c>
      <c r="Q17" s="51"/>
      <c r="R17" s="52"/>
      <c r="S17" s="88">
        <v>482</v>
      </c>
      <c r="T17" s="88">
        <f t="shared" si="0"/>
        <v>482</v>
      </c>
      <c r="U17" s="83"/>
      <c r="V17" s="83"/>
      <c r="W17" s="89"/>
      <c r="X17" s="89"/>
      <c r="Y17" s="54"/>
      <c r="Z17" s="55" t="s">
        <v>364</v>
      </c>
      <c r="AA17" s="90">
        <v>600</v>
      </c>
      <c r="AB17" s="90">
        <f>D17*AA17</f>
        <v>600</v>
      </c>
    </row>
    <row r="18" spans="1:28" s="25" customFormat="1" ht="13.2" x14ac:dyDescent="0.25">
      <c r="A18" s="23" t="s">
        <v>353</v>
      </c>
      <c r="B18" s="23"/>
      <c r="C18" s="27">
        <v>1.88</v>
      </c>
      <c r="D18" s="63">
        <v>1.88</v>
      </c>
      <c r="E18" s="40"/>
      <c r="F18" s="42"/>
      <c r="G18" s="85">
        <v>68</v>
      </c>
      <c r="H18" s="85">
        <f>D18*G18</f>
        <v>127.83999999999999</v>
      </c>
      <c r="I18" s="59"/>
      <c r="J18" s="59"/>
      <c r="K18" s="86">
        <v>105</v>
      </c>
      <c r="L18" s="86">
        <f>D18*K18</f>
        <v>197.39999999999998</v>
      </c>
      <c r="M18" s="41"/>
      <c r="N18" s="41"/>
      <c r="O18" s="102">
        <v>45</v>
      </c>
      <c r="P18" s="102">
        <f t="shared" si="1"/>
        <v>84.6</v>
      </c>
      <c r="Q18" s="51"/>
      <c r="R18" s="52"/>
      <c r="S18" s="88"/>
      <c r="T18" s="88"/>
      <c r="U18" s="83"/>
      <c r="V18" s="83"/>
      <c r="W18" s="89"/>
      <c r="X18" s="89"/>
      <c r="Y18" s="54"/>
      <c r="Z18" s="55"/>
      <c r="AA18" s="90">
        <v>50</v>
      </c>
      <c r="AB18" s="90">
        <f>D18*AA18</f>
        <v>94</v>
      </c>
    </row>
    <row r="19" spans="1:28" s="25" customFormat="1" ht="13.2" x14ac:dyDescent="0.25">
      <c r="A19" s="23" t="s">
        <v>82</v>
      </c>
      <c r="B19" s="23"/>
      <c r="C19" s="27">
        <v>4</v>
      </c>
      <c r="D19" s="63">
        <v>2</v>
      </c>
      <c r="E19" s="40"/>
      <c r="F19" s="42"/>
      <c r="G19" s="85"/>
      <c r="H19" s="85"/>
      <c r="I19" s="59"/>
      <c r="J19" s="59"/>
      <c r="K19" s="86">
        <v>225</v>
      </c>
      <c r="L19" s="86">
        <f>D19*K19</f>
        <v>450</v>
      </c>
      <c r="M19" s="41"/>
      <c r="N19" s="41"/>
      <c r="O19" s="102">
        <v>169.5</v>
      </c>
      <c r="P19" s="102">
        <f t="shared" si="1"/>
        <v>339</v>
      </c>
      <c r="Q19" s="51"/>
      <c r="R19" s="52"/>
      <c r="S19" s="88">
        <v>348</v>
      </c>
      <c r="T19" s="88">
        <f t="shared" ref="T19:T20" si="2">D19*S19</f>
        <v>696</v>
      </c>
      <c r="U19" s="83"/>
      <c r="V19" s="83"/>
      <c r="W19" s="89"/>
      <c r="X19" s="89"/>
      <c r="Y19" s="54"/>
      <c r="Z19" s="55"/>
      <c r="AA19" s="90"/>
      <c r="AB19" s="90"/>
    </row>
    <row r="20" spans="1:28" s="25" customFormat="1" ht="13.2" x14ac:dyDescent="0.25">
      <c r="A20" s="23" t="s">
        <v>97</v>
      </c>
      <c r="B20" s="23"/>
      <c r="C20" s="27">
        <v>1.88</v>
      </c>
      <c r="D20" s="63">
        <v>1.88</v>
      </c>
      <c r="E20" s="40"/>
      <c r="F20" s="42"/>
      <c r="G20" s="104">
        <v>148</v>
      </c>
      <c r="H20" s="104">
        <f>D20*G20</f>
        <v>278.24</v>
      </c>
      <c r="I20" s="59"/>
      <c r="J20" s="59"/>
      <c r="K20" s="86">
        <v>225</v>
      </c>
      <c r="L20" s="86">
        <f>D20*K20</f>
        <v>423</v>
      </c>
      <c r="M20" s="41"/>
      <c r="N20" s="41"/>
      <c r="O20" s="87"/>
      <c r="P20" s="87"/>
      <c r="Q20" s="51"/>
      <c r="R20" s="52"/>
      <c r="S20" s="88">
        <v>240</v>
      </c>
      <c r="T20" s="88">
        <f t="shared" si="2"/>
        <v>451.2</v>
      </c>
      <c r="U20" s="83"/>
      <c r="V20" s="83"/>
      <c r="W20" s="89">
        <v>240</v>
      </c>
      <c r="X20" s="89">
        <f>D20*W20</f>
        <v>451.2</v>
      </c>
      <c r="Y20" s="54"/>
      <c r="Z20" s="55"/>
      <c r="AA20" s="90">
        <v>320</v>
      </c>
      <c r="AB20" s="90">
        <f>D20*AA20</f>
        <v>601.59999999999991</v>
      </c>
    </row>
    <row r="21" spans="1:28" s="25" customFormat="1" ht="13.2" x14ac:dyDescent="0.25">
      <c r="A21" s="23" t="s">
        <v>38</v>
      </c>
      <c r="B21" s="23"/>
      <c r="C21" s="27">
        <v>180</v>
      </c>
      <c r="D21" s="63">
        <v>30</v>
      </c>
      <c r="E21" s="40"/>
      <c r="F21" s="42"/>
      <c r="G21" s="104">
        <v>72</v>
      </c>
      <c r="H21" s="104">
        <f>D21*G21</f>
        <v>2160</v>
      </c>
      <c r="I21" s="59"/>
      <c r="J21" s="59"/>
      <c r="K21" s="86"/>
      <c r="L21" s="86"/>
      <c r="M21" s="41"/>
      <c r="N21" s="41"/>
      <c r="O21" s="87"/>
      <c r="P21" s="87"/>
      <c r="Q21" s="51"/>
      <c r="R21" s="52"/>
      <c r="S21" s="88"/>
      <c r="T21" s="88"/>
      <c r="U21" s="83"/>
      <c r="V21" s="83"/>
      <c r="W21" s="89"/>
      <c r="X21" s="89"/>
      <c r="Y21" s="54"/>
      <c r="Z21" s="55"/>
      <c r="AA21" s="90">
        <v>80</v>
      </c>
      <c r="AB21" s="90">
        <f>D21*AA21</f>
        <v>2400</v>
      </c>
    </row>
    <row r="22" spans="1:28" s="25" customFormat="1" ht="13.2" x14ac:dyDescent="0.25">
      <c r="A22" s="23" t="s">
        <v>63</v>
      </c>
      <c r="B22" s="23" t="s">
        <v>100</v>
      </c>
      <c r="C22" s="27">
        <v>0.63</v>
      </c>
      <c r="D22" s="63">
        <v>0.63</v>
      </c>
      <c r="E22" s="40"/>
      <c r="F22" s="42" t="s">
        <v>364</v>
      </c>
      <c r="G22" s="85">
        <v>268</v>
      </c>
      <c r="H22" s="85">
        <f>D22*G22</f>
        <v>168.84</v>
      </c>
      <c r="I22" s="59"/>
      <c r="J22" s="59"/>
      <c r="K22" s="86"/>
      <c r="L22" s="86"/>
      <c r="M22" s="41"/>
      <c r="N22" s="41"/>
      <c r="O22" s="87"/>
      <c r="P22" s="87"/>
      <c r="Q22" s="51"/>
      <c r="R22" s="52"/>
      <c r="S22" s="105">
        <v>690</v>
      </c>
      <c r="T22" s="105">
        <f t="shared" ref="T22:T29" si="3">D22*S22</f>
        <v>434.7</v>
      </c>
      <c r="U22" s="83"/>
      <c r="V22" s="83"/>
      <c r="W22" s="89"/>
      <c r="X22" s="89"/>
      <c r="Y22" s="54"/>
      <c r="Z22" s="55"/>
      <c r="AA22" s="90"/>
      <c r="AB22" s="90"/>
    </row>
    <row r="23" spans="1:28" s="25" customFormat="1" ht="13.2" x14ac:dyDescent="0.25">
      <c r="A23" s="23" t="s">
        <v>365</v>
      </c>
      <c r="B23" s="23"/>
      <c r="C23" s="27">
        <v>1.88</v>
      </c>
      <c r="D23" s="63">
        <v>0.6</v>
      </c>
      <c r="E23" s="40"/>
      <c r="F23" s="42"/>
      <c r="G23" s="85"/>
      <c r="H23" s="85"/>
      <c r="I23" s="59"/>
      <c r="J23" s="59"/>
      <c r="K23" s="86"/>
      <c r="L23" s="86"/>
      <c r="M23" s="41"/>
      <c r="N23" s="41"/>
      <c r="O23" s="87"/>
      <c r="P23" s="87"/>
      <c r="Q23" s="51"/>
      <c r="R23" s="52"/>
      <c r="S23" s="105">
        <v>159</v>
      </c>
      <c r="T23" s="105">
        <f t="shared" si="3"/>
        <v>95.399999999999991</v>
      </c>
      <c r="U23" s="83"/>
      <c r="V23" s="83"/>
      <c r="W23" s="89"/>
      <c r="X23" s="89"/>
      <c r="Y23" s="54"/>
      <c r="Z23" s="55"/>
      <c r="AA23" s="90">
        <v>240</v>
      </c>
      <c r="AB23" s="90">
        <f>D23*AA23</f>
        <v>144</v>
      </c>
    </row>
    <row r="24" spans="1:28" s="25" customFormat="1" ht="13.2" x14ac:dyDescent="0.25">
      <c r="A24" s="23" t="s">
        <v>150</v>
      </c>
      <c r="B24" s="23"/>
      <c r="C24" s="27">
        <v>0.03</v>
      </c>
      <c r="D24" s="63">
        <v>0.03</v>
      </c>
      <c r="E24" s="40"/>
      <c r="F24" s="42"/>
      <c r="G24" s="85"/>
      <c r="H24" s="85"/>
      <c r="I24" s="59"/>
      <c r="J24" s="59"/>
      <c r="K24" s="86"/>
      <c r="L24" s="86"/>
      <c r="M24" s="41"/>
      <c r="N24" s="41"/>
      <c r="O24" s="87"/>
      <c r="P24" s="87"/>
      <c r="Q24" s="51"/>
      <c r="R24" s="52"/>
      <c r="S24" s="105">
        <v>1800</v>
      </c>
      <c r="T24" s="105">
        <f t="shared" si="3"/>
        <v>54</v>
      </c>
      <c r="U24" s="83"/>
      <c r="V24" s="83"/>
      <c r="W24" s="89"/>
      <c r="X24" s="89"/>
      <c r="Y24" s="54"/>
      <c r="Z24" s="55"/>
      <c r="AA24" s="90"/>
      <c r="AB24" s="90"/>
    </row>
    <row r="25" spans="1:28" s="25" customFormat="1" ht="13.2" x14ac:dyDescent="0.25">
      <c r="A25" s="23" t="s">
        <v>37</v>
      </c>
      <c r="B25" s="23"/>
      <c r="C25" s="27">
        <v>0.13</v>
      </c>
      <c r="D25" s="63">
        <v>0.13</v>
      </c>
      <c r="E25" s="40"/>
      <c r="F25" s="42" t="s">
        <v>364</v>
      </c>
      <c r="G25" s="85">
        <v>198</v>
      </c>
      <c r="H25" s="85">
        <f>D25*G25</f>
        <v>25.740000000000002</v>
      </c>
      <c r="I25" s="59"/>
      <c r="J25" s="59"/>
      <c r="K25" s="86">
        <v>375</v>
      </c>
      <c r="L25" s="86">
        <f>D25*K25</f>
        <v>48.75</v>
      </c>
      <c r="M25" s="41"/>
      <c r="N25" s="41"/>
      <c r="O25" s="87"/>
      <c r="P25" s="87"/>
      <c r="Q25" s="51"/>
      <c r="R25" s="52"/>
      <c r="S25" s="105">
        <v>188</v>
      </c>
      <c r="T25" s="105">
        <f t="shared" si="3"/>
        <v>24.44</v>
      </c>
      <c r="U25" s="83"/>
      <c r="V25" s="83"/>
      <c r="W25" s="89"/>
      <c r="X25" s="89"/>
      <c r="Y25" s="54"/>
      <c r="Z25" s="55"/>
      <c r="AA25" s="90"/>
      <c r="AB25" s="90"/>
    </row>
    <row r="26" spans="1:28" s="25" customFormat="1" ht="13.2" x14ac:dyDescent="0.25">
      <c r="A26" s="23" t="s">
        <v>46</v>
      </c>
      <c r="B26" s="23"/>
      <c r="C26" s="27">
        <v>0.01</v>
      </c>
      <c r="D26" s="63">
        <v>0.01</v>
      </c>
      <c r="E26" s="40"/>
      <c r="F26" s="42"/>
      <c r="G26" s="85"/>
      <c r="H26" s="85"/>
      <c r="I26" s="59"/>
      <c r="J26" s="59"/>
      <c r="K26" s="86"/>
      <c r="L26" s="86"/>
      <c r="M26" s="41"/>
      <c r="N26" s="41"/>
      <c r="O26" s="87"/>
      <c r="P26" s="87"/>
      <c r="Q26" s="51"/>
      <c r="R26" s="106" t="s">
        <v>364</v>
      </c>
      <c r="S26" s="105">
        <v>340</v>
      </c>
      <c r="T26" s="105">
        <f t="shared" si="3"/>
        <v>3.4</v>
      </c>
      <c r="U26" s="83"/>
      <c r="V26" s="83"/>
      <c r="W26" s="89"/>
      <c r="X26" s="89"/>
      <c r="Y26" s="54"/>
      <c r="Z26" s="55"/>
      <c r="AA26" s="90"/>
      <c r="AB26" s="90"/>
    </row>
    <row r="27" spans="1:28" s="25" customFormat="1" ht="13.2" x14ac:dyDescent="0.25">
      <c r="A27" s="23" t="s">
        <v>59</v>
      </c>
      <c r="B27" s="23"/>
      <c r="C27" s="27">
        <v>0.06</v>
      </c>
      <c r="D27" s="63">
        <v>0.06</v>
      </c>
      <c r="E27" s="40"/>
      <c r="F27" s="42"/>
      <c r="G27" s="85"/>
      <c r="H27" s="85"/>
      <c r="I27" s="59"/>
      <c r="J27" s="59"/>
      <c r="K27" s="86"/>
      <c r="L27" s="86"/>
      <c r="M27" s="41"/>
      <c r="N27" s="41"/>
      <c r="O27" s="87"/>
      <c r="P27" s="87"/>
      <c r="Q27" s="51"/>
      <c r="R27" s="52"/>
      <c r="S27" s="105">
        <v>670</v>
      </c>
      <c r="T27" s="105">
        <f t="shared" si="3"/>
        <v>40.199999999999996</v>
      </c>
      <c r="U27" s="83"/>
      <c r="V27" s="83"/>
      <c r="W27" s="89"/>
      <c r="X27" s="89"/>
      <c r="Y27" s="54"/>
      <c r="Z27" s="55"/>
      <c r="AA27" s="90"/>
      <c r="AB27" s="90"/>
    </row>
    <row r="28" spans="1:28" s="25" customFormat="1" ht="13.2" x14ac:dyDescent="0.25">
      <c r="A28" s="23" t="s">
        <v>79</v>
      </c>
      <c r="B28" s="23"/>
      <c r="C28" s="27">
        <v>0.31</v>
      </c>
      <c r="D28" s="63">
        <v>0.31</v>
      </c>
      <c r="E28" s="40"/>
      <c r="F28" s="42" t="s">
        <v>364</v>
      </c>
      <c r="G28" s="85">
        <v>74</v>
      </c>
      <c r="H28" s="85">
        <f>D28*G28</f>
        <v>22.94</v>
      </c>
      <c r="I28" s="59"/>
      <c r="J28" s="59"/>
      <c r="K28" s="86"/>
      <c r="L28" s="86"/>
      <c r="M28" s="41"/>
      <c r="N28" s="41"/>
      <c r="O28" s="102">
        <v>23</v>
      </c>
      <c r="P28" s="102">
        <f>D28*O28</f>
        <v>7.13</v>
      </c>
      <c r="Q28" s="51"/>
      <c r="R28" s="52"/>
      <c r="S28" s="88">
        <v>288</v>
      </c>
      <c r="T28" s="88">
        <f t="shared" si="3"/>
        <v>89.28</v>
      </c>
      <c r="U28" s="83"/>
      <c r="V28" s="83"/>
      <c r="W28" s="89"/>
      <c r="X28" s="89"/>
      <c r="Y28" s="54"/>
      <c r="Z28" s="55"/>
      <c r="AA28" s="90">
        <v>320</v>
      </c>
      <c r="AB28" s="90">
        <f>D28*AA28</f>
        <v>99.2</v>
      </c>
    </row>
    <row r="29" spans="1:28" s="25" customFormat="1" ht="13.2" x14ac:dyDescent="0.25">
      <c r="A29" s="23" t="s">
        <v>96</v>
      </c>
      <c r="B29" s="23"/>
      <c r="C29" s="27">
        <v>0.03</v>
      </c>
      <c r="D29" s="63">
        <v>0.03</v>
      </c>
      <c r="E29" s="40"/>
      <c r="F29" s="42"/>
      <c r="G29" s="85">
        <v>1348</v>
      </c>
      <c r="H29" s="85">
        <f>D29*G29</f>
        <v>40.44</v>
      </c>
      <c r="I29" s="59"/>
      <c r="J29" s="59"/>
      <c r="K29" s="86">
        <v>900</v>
      </c>
      <c r="L29" s="86">
        <f>D29*K29</f>
        <v>27</v>
      </c>
      <c r="M29" s="41"/>
      <c r="N29" s="41"/>
      <c r="O29" s="102">
        <v>420</v>
      </c>
      <c r="P29" s="102">
        <f>D29*O29</f>
        <v>12.6</v>
      </c>
      <c r="Q29" s="51"/>
      <c r="R29" s="52"/>
      <c r="S29" s="88">
        <v>900</v>
      </c>
      <c r="T29" s="88">
        <f t="shared" si="3"/>
        <v>27</v>
      </c>
      <c r="U29" s="83"/>
      <c r="V29" s="83"/>
      <c r="W29" s="89"/>
      <c r="X29" s="89"/>
      <c r="Y29" s="54"/>
      <c r="Z29" s="55"/>
      <c r="AA29" s="90">
        <v>500</v>
      </c>
      <c r="AB29" s="90">
        <f>D29*AA29</f>
        <v>15</v>
      </c>
    </row>
    <row r="30" spans="1:28" x14ac:dyDescent="0.25">
      <c r="A30" s="24" t="s">
        <v>401</v>
      </c>
      <c r="H30" s="32">
        <f>SUM(H21,H20,H10)</f>
        <v>3059.24</v>
      </c>
      <c r="L30" s="32">
        <v>0</v>
      </c>
      <c r="P30" s="32">
        <f>SUM(P29,P28,P19,P18,P17,P16,P15,P14,P12,P8)</f>
        <v>1487.7</v>
      </c>
      <c r="T30" s="32">
        <f>SUM(T27,T26,T25,T24,T23,T22,T13)</f>
        <v>846.54</v>
      </c>
      <c r="X30" s="32">
        <v>0</v>
      </c>
      <c r="AB30" s="32">
        <f>SUM(AB11,AB9)</f>
        <v>564</v>
      </c>
    </row>
    <row r="32" spans="1:28" x14ac:dyDescent="0.25">
      <c r="A32" s="24" t="s">
        <v>402</v>
      </c>
      <c r="C32" s="146">
        <f>SUM(H30,L30,P30,T30,X30,AB30)</f>
        <v>5957.48</v>
      </c>
      <c r="D32" s="146"/>
    </row>
    <row r="35" spans="1:1" x14ac:dyDescent="0.25">
      <c r="A35" s="100" t="s">
        <v>404</v>
      </c>
    </row>
    <row r="36" spans="1:1" x14ac:dyDescent="0.25">
      <c r="A36" s="71" t="s">
        <v>400</v>
      </c>
    </row>
  </sheetData>
  <mergeCells count="33">
    <mergeCell ref="C32:D32"/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T6:T7"/>
    <mergeCell ref="Q6:Q7"/>
    <mergeCell ref="R6:R7"/>
    <mergeCell ref="S6:S7"/>
    <mergeCell ref="H6:H7"/>
    <mergeCell ref="P6:P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G6:G7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B1" zoomScaleNormal="100" workbookViewId="0">
      <selection activeCell="E29" sqref="E29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4" width="9.109375" style="30"/>
    <col min="5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20" width="9.109375" style="32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256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257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371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22" t="s">
        <v>10</v>
      </c>
      <c r="B7" s="22" t="s">
        <v>11</v>
      </c>
      <c r="C7" s="164"/>
      <c r="D7" s="166"/>
      <c r="E7" s="172"/>
      <c r="F7" s="172"/>
      <c r="G7" s="173"/>
      <c r="H7" s="173"/>
      <c r="I7" s="168"/>
      <c r="J7" s="168"/>
      <c r="K7" s="169"/>
      <c r="L7" s="169"/>
      <c r="M7" s="170"/>
      <c r="N7" s="170"/>
      <c r="O7" s="171"/>
      <c r="P7" s="171"/>
      <c r="Q7" s="175"/>
      <c r="R7" s="175"/>
      <c r="S7" s="174"/>
      <c r="T7" s="174"/>
      <c r="U7" s="176"/>
      <c r="V7" s="176"/>
      <c r="W7" s="177"/>
      <c r="X7" s="177"/>
      <c r="Y7" s="178"/>
      <c r="Z7" s="178"/>
      <c r="AA7" s="179"/>
      <c r="AB7" s="179"/>
    </row>
    <row r="8" spans="1:28" x14ac:dyDescent="0.25">
      <c r="A8" s="95" t="s">
        <v>367</v>
      </c>
      <c r="B8" s="95"/>
      <c r="C8" s="107">
        <v>60</v>
      </c>
      <c r="D8" s="94">
        <v>0</v>
      </c>
      <c r="E8" s="28"/>
      <c r="F8" s="29"/>
      <c r="G8" s="31"/>
      <c r="H8" s="31"/>
      <c r="I8" s="56"/>
      <c r="J8" s="57"/>
      <c r="K8" s="58"/>
      <c r="L8" s="58"/>
      <c r="M8" s="37"/>
      <c r="N8" s="50"/>
      <c r="O8" s="38"/>
      <c r="P8" s="38"/>
      <c r="Q8" s="45"/>
      <c r="R8" s="48"/>
      <c r="S8" s="46"/>
      <c r="T8" s="46"/>
      <c r="U8" s="68"/>
      <c r="V8" s="69"/>
      <c r="W8" s="70"/>
      <c r="X8" s="70"/>
      <c r="Y8" s="43"/>
      <c r="Z8" s="53"/>
      <c r="AA8" s="44"/>
      <c r="AB8" s="44"/>
    </row>
    <row r="9" spans="1:28" x14ac:dyDescent="0.25">
      <c r="A9" s="95" t="s">
        <v>368</v>
      </c>
      <c r="B9" s="95"/>
      <c r="C9" s="107">
        <v>30</v>
      </c>
      <c r="D9" s="94">
        <v>0</v>
      </c>
      <c r="E9" s="28"/>
      <c r="F9" s="29"/>
      <c r="G9" s="31"/>
      <c r="H9" s="31"/>
      <c r="I9" s="56"/>
      <c r="J9" s="57"/>
      <c r="K9" s="58"/>
      <c r="L9" s="58"/>
      <c r="M9" s="37"/>
      <c r="N9" s="50"/>
      <c r="O9" s="38"/>
      <c r="P9" s="38"/>
      <c r="Q9" s="45"/>
      <c r="R9" s="48"/>
      <c r="S9" s="46"/>
      <c r="T9" s="46"/>
      <c r="U9" s="68"/>
      <c r="V9" s="69"/>
      <c r="W9" s="70"/>
      <c r="X9" s="70"/>
      <c r="Y9" s="43"/>
      <c r="Z9" s="53"/>
      <c r="AA9" s="44"/>
      <c r="AB9" s="44"/>
    </row>
    <row r="10" spans="1:28" x14ac:dyDescent="0.25">
      <c r="A10" s="26" t="s">
        <v>34</v>
      </c>
      <c r="B10" s="26"/>
      <c r="C10" s="33">
        <v>60</v>
      </c>
      <c r="D10" s="66">
        <v>60</v>
      </c>
      <c r="E10" s="28"/>
      <c r="F10" s="29" t="s">
        <v>364</v>
      </c>
      <c r="G10" s="31">
        <v>10.8</v>
      </c>
      <c r="H10" s="31">
        <f>D10*G10</f>
        <v>648</v>
      </c>
      <c r="I10" s="56"/>
      <c r="J10" s="57"/>
      <c r="K10" s="58">
        <v>20</v>
      </c>
      <c r="L10" s="58">
        <f>D10*K10</f>
        <v>1200</v>
      </c>
      <c r="M10" s="37"/>
      <c r="N10" s="50"/>
      <c r="O10" s="72">
        <v>13.5</v>
      </c>
      <c r="P10" s="72">
        <f>D10*O10</f>
        <v>810</v>
      </c>
      <c r="Q10" s="45"/>
      <c r="R10" s="48"/>
      <c r="S10" s="46"/>
      <c r="T10" s="46"/>
      <c r="U10" s="68"/>
      <c r="V10" s="69"/>
      <c r="W10" s="70"/>
      <c r="X10" s="70"/>
      <c r="Y10" s="43"/>
      <c r="Z10" s="53" t="s">
        <v>364</v>
      </c>
      <c r="AA10" s="44">
        <v>16</v>
      </c>
      <c r="AB10" s="44">
        <f>D10*AA10</f>
        <v>960</v>
      </c>
    </row>
    <row r="11" spans="1:28" x14ac:dyDescent="0.25">
      <c r="A11" s="26" t="s">
        <v>41</v>
      </c>
      <c r="B11" s="26"/>
      <c r="C11" s="33">
        <v>45</v>
      </c>
      <c r="D11" s="66">
        <v>45</v>
      </c>
      <c r="E11" s="28"/>
      <c r="F11" s="29" t="s">
        <v>364</v>
      </c>
      <c r="G11" s="31">
        <v>9.4</v>
      </c>
      <c r="H11" s="31">
        <f>D11*G11</f>
        <v>423</v>
      </c>
      <c r="I11" s="56"/>
      <c r="J11" s="57"/>
      <c r="K11" s="58">
        <v>16</v>
      </c>
      <c r="L11" s="58">
        <f>D11*K11</f>
        <v>720</v>
      </c>
      <c r="M11" s="37"/>
      <c r="N11" s="50"/>
      <c r="O11" s="38"/>
      <c r="P11" s="38"/>
      <c r="Q11" s="45"/>
      <c r="R11" s="48"/>
      <c r="S11" s="46"/>
      <c r="T11" s="46"/>
      <c r="U11" s="68"/>
      <c r="V11" s="69"/>
      <c r="W11" s="70"/>
      <c r="X11" s="70"/>
      <c r="Y11" s="43"/>
      <c r="Z11" s="53"/>
      <c r="AA11" s="74">
        <v>12</v>
      </c>
      <c r="AB11" s="74">
        <f>D11*AA11</f>
        <v>540</v>
      </c>
    </row>
    <row r="12" spans="1:28" x14ac:dyDescent="0.25">
      <c r="A12" s="95" t="s">
        <v>369</v>
      </c>
      <c r="B12" s="95"/>
      <c r="C12" s="107">
        <v>24</v>
      </c>
      <c r="D12" s="94">
        <v>0</v>
      </c>
      <c r="E12" s="28"/>
      <c r="F12" s="29"/>
      <c r="G12" s="31"/>
      <c r="H12" s="31"/>
      <c r="I12" s="56"/>
      <c r="J12" s="57"/>
      <c r="K12" s="58"/>
      <c r="L12" s="58"/>
      <c r="M12" s="37"/>
      <c r="N12" s="50"/>
      <c r="O12" s="38"/>
      <c r="P12" s="38"/>
      <c r="Q12" s="45"/>
      <c r="R12" s="48"/>
      <c r="S12" s="46"/>
      <c r="T12" s="46"/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6" t="s">
        <v>13</v>
      </c>
      <c r="B13" s="26"/>
      <c r="C13" s="33">
        <v>60</v>
      </c>
      <c r="D13" s="66">
        <v>60</v>
      </c>
      <c r="E13" s="28"/>
      <c r="F13" s="29"/>
      <c r="G13" s="73">
        <v>13.8</v>
      </c>
      <c r="H13" s="73">
        <f>D13*G13</f>
        <v>828</v>
      </c>
      <c r="I13" s="56"/>
      <c r="J13" s="57" t="s">
        <v>364</v>
      </c>
      <c r="K13" s="58">
        <v>24</v>
      </c>
      <c r="L13" s="58">
        <f>D13*K13</f>
        <v>1440</v>
      </c>
      <c r="M13" s="37"/>
      <c r="N13" s="50"/>
      <c r="O13" s="38"/>
      <c r="P13" s="38"/>
      <c r="Q13" s="45"/>
      <c r="R13" s="48"/>
      <c r="S13" s="46"/>
      <c r="T13" s="46"/>
      <c r="U13" s="68"/>
      <c r="V13" s="69"/>
      <c r="W13" s="70"/>
      <c r="X13" s="70"/>
      <c r="Y13" s="43"/>
      <c r="Z13" s="53" t="s">
        <v>364</v>
      </c>
      <c r="AA13" s="44">
        <v>50</v>
      </c>
      <c r="AB13" s="44">
        <f>D13*AA13</f>
        <v>3000</v>
      </c>
    </row>
    <row r="14" spans="1:28" x14ac:dyDescent="0.25">
      <c r="A14" s="26" t="s">
        <v>127</v>
      </c>
      <c r="B14" s="26"/>
      <c r="C14" s="33">
        <v>0.06</v>
      </c>
      <c r="D14" s="66">
        <v>0.06</v>
      </c>
      <c r="E14" s="28"/>
      <c r="F14" s="29"/>
      <c r="G14" s="31"/>
      <c r="H14" s="31"/>
      <c r="I14" s="56"/>
      <c r="J14" s="57"/>
      <c r="K14" s="58">
        <v>600</v>
      </c>
      <c r="L14" s="58">
        <f>D14*K14</f>
        <v>36</v>
      </c>
      <c r="M14" s="37"/>
      <c r="N14" s="50"/>
      <c r="O14" s="72">
        <v>378</v>
      </c>
      <c r="P14" s="72">
        <f>D14*O14</f>
        <v>22.68</v>
      </c>
      <c r="Q14" s="45"/>
      <c r="R14" s="48" t="s">
        <v>364</v>
      </c>
      <c r="S14" s="46">
        <v>720</v>
      </c>
      <c r="T14" s="46">
        <f t="shared" ref="T14:T20" si="0">D14*S14</f>
        <v>43.199999999999996</v>
      </c>
      <c r="U14" s="68"/>
      <c r="V14" s="69"/>
      <c r="W14" s="70"/>
      <c r="X14" s="70"/>
      <c r="Y14" s="43"/>
      <c r="Z14" s="53"/>
      <c r="AA14" s="44">
        <v>400</v>
      </c>
      <c r="AB14" s="44">
        <f>D14*AA14</f>
        <v>24</v>
      </c>
    </row>
    <row r="15" spans="1:28" x14ac:dyDescent="0.25">
      <c r="A15" s="26" t="s">
        <v>57</v>
      </c>
      <c r="B15" s="26"/>
      <c r="C15" s="33">
        <v>1.88</v>
      </c>
      <c r="D15" s="66">
        <v>1.88</v>
      </c>
      <c r="E15" s="28"/>
      <c r="F15" s="29"/>
      <c r="G15" s="31">
        <v>168</v>
      </c>
      <c r="H15" s="31">
        <f>D15*G15</f>
        <v>315.83999999999997</v>
      </c>
      <c r="I15" s="56"/>
      <c r="J15" s="57"/>
      <c r="K15" s="58"/>
      <c r="L15" s="58"/>
      <c r="M15" s="37"/>
      <c r="N15" s="50"/>
      <c r="O15" s="72">
        <v>101.5</v>
      </c>
      <c r="P15" s="72">
        <f>D15*O15</f>
        <v>190.82</v>
      </c>
      <c r="Q15" s="45"/>
      <c r="R15" s="48"/>
      <c r="S15" s="46">
        <v>149</v>
      </c>
      <c r="T15" s="46">
        <f t="shared" si="0"/>
        <v>280.12</v>
      </c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26" t="s">
        <v>49</v>
      </c>
      <c r="B16" s="26"/>
      <c r="C16" s="33">
        <v>2</v>
      </c>
      <c r="D16" s="66">
        <v>2</v>
      </c>
      <c r="E16" s="28"/>
      <c r="F16" s="29" t="s">
        <v>364</v>
      </c>
      <c r="G16" s="31">
        <v>278</v>
      </c>
      <c r="H16" s="31">
        <f>D16*G16</f>
        <v>556</v>
      </c>
      <c r="I16" s="56"/>
      <c r="J16" s="57"/>
      <c r="K16" s="58">
        <v>280</v>
      </c>
      <c r="L16" s="58">
        <f>D16*K16</f>
        <v>560</v>
      </c>
      <c r="M16" s="37"/>
      <c r="N16" s="50"/>
      <c r="O16" s="38"/>
      <c r="P16" s="38"/>
      <c r="Q16" s="45"/>
      <c r="R16" s="48"/>
      <c r="S16" s="75">
        <v>243</v>
      </c>
      <c r="T16" s="75">
        <f t="shared" si="0"/>
        <v>486</v>
      </c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26" t="s">
        <v>370</v>
      </c>
      <c r="B17" s="26"/>
      <c r="C17" s="33">
        <v>1.88</v>
      </c>
      <c r="D17" s="66">
        <v>1.88</v>
      </c>
      <c r="E17" s="28"/>
      <c r="F17" s="29"/>
      <c r="G17" s="31"/>
      <c r="H17" s="31"/>
      <c r="I17" s="56"/>
      <c r="J17" s="57"/>
      <c r="K17" s="58">
        <v>300</v>
      </c>
      <c r="L17" s="58">
        <f>D17*K17</f>
        <v>564</v>
      </c>
      <c r="M17" s="37"/>
      <c r="N17" s="50"/>
      <c r="O17" s="38"/>
      <c r="P17" s="38"/>
      <c r="Q17" s="45"/>
      <c r="R17" s="48"/>
      <c r="S17" s="75">
        <v>199</v>
      </c>
      <c r="T17" s="75">
        <f t="shared" si="0"/>
        <v>374.12</v>
      </c>
      <c r="U17" s="68"/>
      <c r="V17" s="69"/>
      <c r="W17" s="70">
        <v>480</v>
      </c>
      <c r="X17" s="70">
        <f>D17*W17</f>
        <v>902.4</v>
      </c>
      <c r="Y17" s="43"/>
      <c r="Z17" s="53"/>
      <c r="AA17" s="44"/>
      <c r="AB17" s="44"/>
    </row>
    <row r="18" spans="1:28" x14ac:dyDescent="0.25">
      <c r="A18" s="26" t="s">
        <v>155</v>
      </c>
      <c r="B18" s="26"/>
      <c r="C18" s="33">
        <v>0.19</v>
      </c>
      <c r="D18" s="66">
        <v>0.19</v>
      </c>
      <c r="E18" s="28"/>
      <c r="F18" s="29" t="s">
        <v>364</v>
      </c>
      <c r="G18" s="31">
        <v>238</v>
      </c>
      <c r="H18" s="31">
        <f>D18*G18</f>
        <v>45.22</v>
      </c>
      <c r="I18" s="56"/>
      <c r="J18" s="57"/>
      <c r="K18" s="58">
        <v>450</v>
      </c>
      <c r="L18" s="58">
        <f>D18*K18</f>
        <v>85.5</v>
      </c>
      <c r="M18" s="37"/>
      <c r="N18" s="50"/>
      <c r="O18" s="72">
        <v>140</v>
      </c>
      <c r="P18" s="72">
        <f>D18*O18</f>
        <v>26.6</v>
      </c>
      <c r="Q18" s="45"/>
      <c r="R18" s="48"/>
      <c r="S18" s="46">
        <v>240</v>
      </c>
      <c r="T18" s="46">
        <f t="shared" si="0"/>
        <v>45.6</v>
      </c>
      <c r="U18" s="68"/>
      <c r="V18" s="69"/>
      <c r="W18" s="70"/>
      <c r="X18" s="70"/>
      <c r="Y18" s="43"/>
      <c r="Z18" s="53"/>
      <c r="AA18" s="44"/>
      <c r="AB18" s="44"/>
    </row>
    <row r="19" spans="1:28" x14ac:dyDescent="0.25">
      <c r="A19" s="26" t="s">
        <v>359</v>
      </c>
      <c r="B19" s="26"/>
      <c r="C19" s="33">
        <v>0.19</v>
      </c>
      <c r="D19" s="66">
        <v>0.19</v>
      </c>
      <c r="E19" s="28"/>
      <c r="F19" s="29"/>
      <c r="G19" s="31"/>
      <c r="H19" s="31"/>
      <c r="I19" s="56"/>
      <c r="J19" s="57"/>
      <c r="K19" s="58"/>
      <c r="L19" s="58"/>
      <c r="M19" s="37"/>
      <c r="N19" s="50"/>
      <c r="O19" s="72">
        <v>205</v>
      </c>
      <c r="P19" s="72">
        <f>D19*O19</f>
        <v>38.950000000000003</v>
      </c>
      <c r="Q19" s="45"/>
      <c r="R19" s="48" t="s">
        <v>364</v>
      </c>
      <c r="S19" s="46">
        <v>345</v>
      </c>
      <c r="T19" s="46">
        <f t="shared" si="0"/>
        <v>65.55</v>
      </c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26" t="s">
        <v>366</v>
      </c>
      <c r="B20" s="26"/>
      <c r="C20" s="33">
        <v>1</v>
      </c>
      <c r="D20" s="66">
        <v>1</v>
      </c>
      <c r="E20" s="28"/>
      <c r="F20" s="29" t="s">
        <v>364</v>
      </c>
      <c r="G20" s="31">
        <v>288</v>
      </c>
      <c r="H20" s="31">
        <f>D20*G20</f>
        <v>288</v>
      </c>
      <c r="I20" s="56"/>
      <c r="J20" s="57"/>
      <c r="K20" s="58"/>
      <c r="L20" s="58"/>
      <c r="M20" s="37"/>
      <c r="N20" s="50"/>
      <c r="O20" s="72">
        <v>265</v>
      </c>
      <c r="P20" s="72">
        <f>D20*O20</f>
        <v>265</v>
      </c>
      <c r="Q20" s="45"/>
      <c r="R20" s="48"/>
      <c r="S20" s="46">
        <v>482</v>
      </c>
      <c r="T20" s="46">
        <f t="shared" si="0"/>
        <v>482</v>
      </c>
      <c r="U20" s="68"/>
      <c r="V20" s="69"/>
      <c r="W20" s="70"/>
      <c r="X20" s="70"/>
      <c r="Y20" s="43"/>
      <c r="Z20" s="53" t="s">
        <v>364</v>
      </c>
      <c r="AA20" s="44">
        <v>600</v>
      </c>
      <c r="AB20" s="44">
        <f>D20*AA20</f>
        <v>600</v>
      </c>
    </row>
    <row r="21" spans="1:28" x14ac:dyDescent="0.25">
      <c r="A21" s="26" t="s">
        <v>353</v>
      </c>
      <c r="B21" s="26"/>
      <c r="C21" s="33">
        <v>1.88</v>
      </c>
      <c r="D21" s="66">
        <v>1.88</v>
      </c>
      <c r="E21" s="28"/>
      <c r="F21" s="29"/>
      <c r="G21" s="31">
        <v>68</v>
      </c>
      <c r="H21" s="31">
        <f>D21*G21</f>
        <v>127.83999999999999</v>
      </c>
      <c r="I21" s="56"/>
      <c r="J21" s="57"/>
      <c r="K21" s="58">
        <v>105</v>
      </c>
      <c r="L21" s="58">
        <f>D21*K21</f>
        <v>197.39999999999998</v>
      </c>
      <c r="M21" s="37"/>
      <c r="N21" s="50"/>
      <c r="O21" s="38">
        <v>45</v>
      </c>
      <c r="P21" s="38">
        <f>D21*O21</f>
        <v>84.6</v>
      </c>
      <c r="Q21" s="45"/>
      <c r="R21" s="48"/>
      <c r="S21" s="46"/>
      <c r="T21" s="46"/>
      <c r="U21" s="68"/>
      <c r="V21" s="69"/>
      <c r="W21" s="70"/>
      <c r="X21" s="70"/>
      <c r="Y21" s="43"/>
      <c r="Z21" s="53"/>
      <c r="AA21" s="74">
        <v>50</v>
      </c>
      <c r="AB21" s="74">
        <f>D21*AA21</f>
        <v>94</v>
      </c>
    </row>
    <row r="22" spans="1:28" x14ac:dyDescent="0.25">
      <c r="A22" s="26" t="s">
        <v>82</v>
      </c>
      <c r="B22" s="26"/>
      <c r="C22" s="33">
        <v>4</v>
      </c>
      <c r="D22" s="66">
        <v>4</v>
      </c>
      <c r="E22" s="28"/>
      <c r="F22" s="29"/>
      <c r="G22" s="31"/>
      <c r="H22" s="31"/>
      <c r="I22" s="56"/>
      <c r="J22" s="57"/>
      <c r="K22" s="81">
        <v>225</v>
      </c>
      <c r="L22" s="81">
        <f>D22*K22</f>
        <v>900</v>
      </c>
      <c r="M22" s="37"/>
      <c r="N22" s="50"/>
      <c r="O22" s="38"/>
      <c r="P22" s="38"/>
      <c r="Q22" s="45"/>
      <c r="R22" s="48"/>
      <c r="S22" s="46">
        <v>348</v>
      </c>
      <c r="T22" s="46">
        <f>D22*S22</f>
        <v>1392</v>
      </c>
      <c r="U22" s="68"/>
      <c r="V22" s="69"/>
      <c r="W22" s="70"/>
      <c r="X22" s="70"/>
      <c r="Y22" s="43"/>
      <c r="Z22" s="53"/>
      <c r="AA22" s="44"/>
      <c r="AB22" s="44"/>
    </row>
    <row r="23" spans="1:28" x14ac:dyDescent="0.25">
      <c r="A23" s="26" t="s">
        <v>97</v>
      </c>
      <c r="B23" s="26"/>
      <c r="C23" s="33">
        <v>1.88</v>
      </c>
      <c r="D23" s="66">
        <v>1.88</v>
      </c>
      <c r="E23" s="28"/>
      <c r="F23" s="29"/>
      <c r="G23" s="73">
        <v>148</v>
      </c>
      <c r="H23" s="73">
        <f>D23*G23</f>
        <v>278.24</v>
      </c>
      <c r="I23" s="56"/>
      <c r="J23" s="57"/>
      <c r="K23" s="58">
        <v>225</v>
      </c>
      <c r="L23" s="58">
        <f>D23*K23</f>
        <v>423</v>
      </c>
      <c r="M23" s="37"/>
      <c r="N23" s="50"/>
      <c r="O23" s="38"/>
      <c r="P23" s="38"/>
      <c r="Q23" s="45"/>
      <c r="R23" s="48"/>
      <c r="S23" s="46">
        <v>240</v>
      </c>
      <c r="T23" s="46">
        <f>D23*S23</f>
        <v>451.2</v>
      </c>
      <c r="U23" s="68"/>
      <c r="V23" s="69"/>
      <c r="W23" s="70">
        <v>240</v>
      </c>
      <c r="X23" s="70">
        <f>D23*W23</f>
        <v>451.2</v>
      </c>
      <c r="Y23" s="43"/>
      <c r="Z23" s="53"/>
      <c r="AA23" s="44">
        <v>320</v>
      </c>
      <c r="AB23" s="44">
        <f>D23*AA23</f>
        <v>601.59999999999991</v>
      </c>
    </row>
    <row r="24" spans="1:28" x14ac:dyDescent="0.25">
      <c r="A24" s="24" t="s">
        <v>401</v>
      </c>
      <c r="C24" s="24"/>
      <c r="H24" s="32">
        <f>SUM(H23,H13)</f>
        <v>1106.24</v>
      </c>
      <c r="L24" s="32">
        <f>SUM(L22)</f>
        <v>900</v>
      </c>
      <c r="P24" s="32">
        <f>SUM(P20,P19,P18,P15,P14,P10)</f>
        <v>1354.05</v>
      </c>
      <c r="T24" s="32">
        <f>SUM(T17,T16)</f>
        <v>860.12</v>
      </c>
      <c r="X24" s="32">
        <v>0</v>
      </c>
      <c r="AB24" s="32">
        <f>SUM(AB21,AB11)</f>
        <v>634</v>
      </c>
    </row>
    <row r="25" spans="1:28" x14ac:dyDescent="0.25">
      <c r="C25" s="24"/>
    </row>
    <row r="26" spans="1:28" x14ac:dyDescent="0.25">
      <c r="A26" s="24" t="s">
        <v>402</v>
      </c>
      <c r="C26" s="32">
        <f>SUM(H24,L24,P24,T24,X24,AB24)</f>
        <v>4854.41</v>
      </c>
    </row>
    <row r="27" spans="1:28" x14ac:dyDescent="0.25">
      <c r="C27" s="24"/>
    </row>
    <row r="28" spans="1:28" x14ac:dyDescent="0.25">
      <c r="C28" s="24"/>
    </row>
    <row r="29" spans="1:28" x14ac:dyDescent="0.25">
      <c r="A29" s="100" t="s">
        <v>404</v>
      </c>
      <c r="C29" s="24"/>
    </row>
    <row r="30" spans="1:28" x14ac:dyDescent="0.25">
      <c r="A30" s="71" t="s">
        <v>400</v>
      </c>
      <c r="C30" s="24"/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opLeftCell="A55" zoomScaleNormal="100" workbookViewId="0">
      <selection activeCell="D10" sqref="D10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4" width="9.109375" style="30"/>
    <col min="5" max="5" width="9.109375" style="24" customWidth="1"/>
    <col min="6" max="6" width="9.109375" style="30"/>
    <col min="7" max="7" width="9.109375" style="32"/>
    <col min="8" max="8" width="9.109375" style="32" customWidth="1"/>
    <col min="9" max="9" width="9.109375" style="24" customWidth="1"/>
    <col min="10" max="10" width="9.109375" style="30"/>
    <col min="11" max="11" width="9.109375" style="32"/>
    <col min="12" max="12" width="9.109375" style="32" customWidth="1"/>
    <col min="13" max="13" width="9.109375" style="24" customWidth="1"/>
    <col min="14" max="14" width="9.109375" style="30"/>
    <col min="15" max="15" width="9.109375" style="32"/>
    <col min="16" max="16" width="9.109375" style="32" customWidth="1"/>
    <col min="17" max="17" width="9.109375" style="24" customWidth="1"/>
    <col min="18" max="18" width="9.109375" style="30"/>
    <col min="19" max="19" width="9.109375" style="32"/>
    <col min="20" max="20" width="9.109375" style="32" customWidth="1"/>
    <col min="21" max="21" width="9.109375" style="24" customWidth="1"/>
    <col min="22" max="22" width="9.109375" style="30"/>
    <col min="23" max="23" width="9.109375" style="32"/>
    <col min="24" max="24" width="9.109375" style="32" customWidth="1"/>
    <col min="25" max="25" width="9.109375" style="24" customWidth="1"/>
    <col min="26" max="26" width="9.109375" style="30"/>
    <col min="27" max="27" width="9.109375" style="32"/>
    <col min="28" max="28" width="9.109375" style="32" customWidth="1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255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257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336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22" t="s">
        <v>10</v>
      </c>
      <c r="B7" s="22" t="s">
        <v>11</v>
      </c>
      <c r="C7" s="164"/>
      <c r="D7" s="166"/>
      <c r="E7" s="172"/>
      <c r="F7" s="172"/>
      <c r="G7" s="173"/>
      <c r="H7" s="173"/>
      <c r="I7" s="168"/>
      <c r="J7" s="168"/>
      <c r="K7" s="169"/>
      <c r="L7" s="169"/>
      <c r="M7" s="170"/>
      <c r="N7" s="170"/>
      <c r="O7" s="171"/>
      <c r="P7" s="171"/>
      <c r="Q7" s="175"/>
      <c r="R7" s="175"/>
      <c r="S7" s="174"/>
      <c r="T7" s="174"/>
      <c r="U7" s="176"/>
      <c r="V7" s="176"/>
      <c r="W7" s="177"/>
      <c r="X7" s="177"/>
      <c r="Y7" s="178"/>
      <c r="Z7" s="178"/>
      <c r="AA7" s="179"/>
      <c r="AB7" s="179"/>
    </row>
    <row r="8" spans="1:28" x14ac:dyDescent="0.25">
      <c r="A8" s="26" t="s">
        <v>183</v>
      </c>
      <c r="B8" s="26"/>
      <c r="C8" s="33">
        <v>7.88</v>
      </c>
      <c r="D8" s="114">
        <v>7.88</v>
      </c>
      <c r="E8" s="28"/>
      <c r="F8" s="29"/>
      <c r="G8" s="73">
        <v>13.8</v>
      </c>
      <c r="H8" s="73">
        <f>D8*G8</f>
        <v>108.744</v>
      </c>
      <c r="I8" s="56"/>
      <c r="J8" s="57" t="s">
        <v>364</v>
      </c>
      <c r="K8" s="58">
        <v>24</v>
      </c>
      <c r="L8" s="58">
        <f>D8*K8</f>
        <v>189.12</v>
      </c>
      <c r="M8" s="37"/>
      <c r="N8" s="50"/>
      <c r="O8" s="38"/>
      <c r="P8" s="38"/>
      <c r="Q8" s="45"/>
      <c r="R8" s="48"/>
      <c r="S8" s="46"/>
      <c r="T8" s="46"/>
      <c r="U8" s="68"/>
      <c r="V8" s="69"/>
      <c r="W8" s="70"/>
      <c r="X8" s="70"/>
      <c r="Y8" s="43"/>
      <c r="Z8" s="53" t="s">
        <v>364</v>
      </c>
      <c r="AA8" s="44">
        <v>50</v>
      </c>
      <c r="AB8" s="44">
        <f>D8*AA8</f>
        <v>394</v>
      </c>
    </row>
    <row r="9" spans="1:28" x14ac:dyDescent="0.25">
      <c r="A9" s="26" t="s">
        <v>184</v>
      </c>
      <c r="B9" s="26"/>
      <c r="C9" s="33">
        <v>5.63</v>
      </c>
      <c r="D9" s="114">
        <v>5.63</v>
      </c>
      <c r="E9" s="28"/>
      <c r="F9" s="29"/>
      <c r="G9" s="73">
        <v>11.4</v>
      </c>
      <c r="H9" s="73">
        <f>D9*G9</f>
        <v>64.182000000000002</v>
      </c>
      <c r="I9" s="56"/>
      <c r="J9" s="57"/>
      <c r="K9" s="58"/>
      <c r="L9" s="58"/>
      <c r="M9" s="37"/>
      <c r="N9" s="50"/>
      <c r="O9" s="38">
        <v>12</v>
      </c>
      <c r="P9" s="38">
        <f>D9*O9</f>
        <v>67.56</v>
      </c>
      <c r="Q9" s="45"/>
      <c r="R9" s="48"/>
      <c r="S9" s="46"/>
      <c r="T9" s="46"/>
      <c r="U9" s="68"/>
      <c r="V9" s="69"/>
      <c r="W9" s="70"/>
      <c r="X9" s="70"/>
      <c r="Y9" s="43"/>
      <c r="Z9" s="53"/>
      <c r="AA9" s="44">
        <v>20</v>
      </c>
      <c r="AB9" s="44">
        <f>D9*AA9</f>
        <v>112.6</v>
      </c>
    </row>
    <row r="10" spans="1:28" x14ac:dyDescent="0.25">
      <c r="A10" s="95" t="s">
        <v>185</v>
      </c>
      <c r="B10" s="95"/>
      <c r="C10" s="107">
        <v>3.38</v>
      </c>
      <c r="D10" s="115">
        <v>0</v>
      </c>
      <c r="E10" s="28"/>
      <c r="F10" s="29"/>
      <c r="G10" s="31"/>
      <c r="H10" s="31"/>
      <c r="I10" s="56"/>
      <c r="J10" s="57"/>
      <c r="K10" s="58"/>
      <c r="L10" s="58"/>
      <c r="M10" s="37"/>
      <c r="N10" s="50"/>
      <c r="O10" s="38"/>
      <c r="P10" s="38"/>
      <c r="Q10" s="45"/>
      <c r="R10" s="48"/>
      <c r="S10" s="46"/>
      <c r="T10" s="46"/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26" t="s">
        <v>201</v>
      </c>
      <c r="B11" s="26"/>
      <c r="C11" s="33">
        <v>0.11</v>
      </c>
      <c r="D11" s="114">
        <v>0.11</v>
      </c>
      <c r="E11" s="28"/>
      <c r="F11" s="29" t="s">
        <v>364</v>
      </c>
      <c r="G11" s="31">
        <v>848</v>
      </c>
      <c r="H11" s="31">
        <f t="shared" ref="H11:H18" si="0">D11*G11</f>
        <v>93.28</v>
      </c>
      <c r="I11" s="56"/>
      <c r="J11" s="57"/>
      <c r="K11" s="58"/>
      <c r="L11" s="58"/>
      <c r="M11" s="37"/>
      <c r="N11" s="50"/>
      <c r="O11" s="38"/>
      <c r="P11" s="38"/>
      <c r="Q11" s="45"/>
      <c r="R11" s="48" t="s">
        <v>364</v>
      </c>
      <c r="S11" s="46">
        <v>900</v>
      </c>
      <c r="T11" s="46">
        <f>D11*S11</f>
        <v>99</v>
      </c>
      <c r="U11" s="68"/>
      <c r="V11" s="69"/>
      <c r="W11" s="77">
        <v>1200</v>
      </c>
      <c r="X11" s="77">
        <f>D11*W11</f>
        <v>132</v>
      </c>
      <c r="Y11" s="43"/>
      <c r="Z11" s="53"/>
      <c r="AA11" s="44"/>
      <c r="AB11" s="44"/>
    </row>
    <row r="12" spans="1:28" x14ac:dyDescent="0.25">
      <c r="A12" s="26" t="s">
        <v>19</v>
      </c>
      <c r="B12" s="26"/>
      <c r="C12" s="33">
        <v>2.25</v>
      </c>
      <c r="D12" s="114">
        <v>2.25</v>
      </c>
      <c r="E12" s="28"/>
      <c r="F12" s="29" t="s">
        <v>364</v>
      </c>
      <c r="G12" s="31">
        <v>218</v>
      </c>
      <c r="H12" s="31">
        <f t="shared" si="0"/>
        <v>490.5</v>
      </c>
      <c r="I12" s="56"/>
      <c r="J12" s="57"/>
      <c r="K12" s="58"/>
      <c r="L12" s="58"/>
      <c r="M12" s="37"/>
      <c r="N12" s="50"/>
      <c r="O12" s="38"/>
      <c r="P12" s="38"/>
      <c r="Q12" s="45"/>
      <c r="R12" s="48"/>
      <c r="S12" s="46">
        <v>239</v>
      </c>
      <c r="T12" s="46">
        <f>D12*S12</f>
        <v>537.75</v>
      </c>
      <c r="U12" s="68"/>
      <c r="V12" s="69"/>
      <c r="W12" s="70"/>
      <c r="X12" s="70"/>
      <c r="Y12" s="43"/>
      <c r="Z12" s="53"/>
      <c r="AA12" s="74">
        <v>160</v>
      </c>
      <c r="AB12" s="74">
        <f>D12*AA12</f>
        <v>360</v>
      </c>
    </row>
    <row r="13" spans="1:28" x14ac:dyDescent="0.25">
      <c r="A13" s="26" t="s">
        <v>34</v>
      </c>
      <c r="B13" s="26"/>
      <c r="C13" s="33">
        <v>10.130000000000001</v>
      </c>
      <c r="D13" s="114">
        <v>10.130000000000001</v>
      </c>
      <c r="E13" s="28"/>
      <c r="F13" s="29" t="s">
        <v>364</v>
      </c>
      <c r="G13" s="31">
        <v>10.8</v>
      </c>
      <c r="H13" s="31">
        <f t="shared" si="0"/>
        <v>109.40400000000001</v>
      </c>
      <c r="I13" s="56"/>
      <c r="J13" s="57"/>
      <c r="K13" s="58">
        <v>20</v>
      </c>
      <c r="L13" s="58">
        <f>D13*K13</f>
        <v>202.60000000000002</v>
      </c>
      <c r="M13" s="37"/>
      <c r="N13" s="50"/>
      <c r="O13" s="72">
        <v>13.5</v>
      </c>
      <c r="P13" s="72">
        <f>D13*O13</f>
        <v>136.75500000000002</v>
      </c>
      <c r="Q13" s="45"/>
      <c r="R13" s="48"/>
      <c r="S13" s="46"/>
      <c r="T13" s="46"/>
      <c r="U13" s="68"/>
      <c r="V13" s="69"/>
      <c r="W13" s="70"/>
      <c r="X13" s="70"/>
      <c r="Y13" s="43"/>
      <c r="Z13" s="53" t="s">
        <v>364</v>
      </c>
      <c r="AA13" s="44">
        <v>16</v>
      </c>
      <c r="AB13" s="44">
        <f>D13*AA13</f>
        <v>162.08000000000001</v>
      </c>
    </row>
    <row r="14" spans="1:28" x14ac:dyDescent="0.25">
      <c r="A14" s="26" t="s">
        <v>337</v>
      </c>
      <c r="B14" s="26"/>
      <c r="C14" s="33">
        <v>0.23</v>
      </c>
      <c r="D14" s="114">
        <v>0.23</v>
      </c>
      <c r="E14" s="28"/>
      <c r="F14" s="29" t="s">
        <v>364</v>
      </c>
      <c r="G14" s="73">
        <v>224</v>
      </c>
      <c r="H14" s="73">
        <f t="shared" si="0"/>
        <v>51.52</v>
      </c>
      <c r="I14" s="56"/>
      <c r="J14" s="57"/>
      <c r="K14" s="58"/>
      <c r="L14" s="58"/>
      <c r="M14" s="37"/>
      <c r="N14" s="50"/>
      <c r="O14" s="38"/>
      <c r="P14" s="38"/>
      <c r="Q14" s="45"/>
      <c r="R14" s="48" t="s">
        <v>364</v>
      </c>
      <c r="S14" s="46">
        <v>450</v>
      </c>
      <c r="T14" s="46">
        <f>D14*S14</f>
        <v>103.5</v>
      </c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26" t="s">
        <v>41</v>
      </c>
      <c r="B15" s="26"/>
      <c r="C15" s="33">
        <v>1.1299999999999999</v>
      </c>
      <c r="D15" s="114">
        <v>1.1299999999999999</v>
      </c>
      <c r="E15" s="28"/>
      <c r="F15" s="29" t="s">
        <v>364</v>
      </c>
      <c r="G15" s="31">
        <v>9.4</v>
      </c>
      <c r="H15" s="31">
        <f t="shared" si="0"/>
        <v>10.622</v>
      </c>
      <c r="I15" s="56"/>
      <c r="J15" s="57"/>
      <c r="K15" s="58">
        <v>16</v>
      </c>
      <c r="L15" s="58">
        <f>D15*K15</f>
        <v>18.079999999999998</v>
      </c>
      <c r="M15" s="37"/>
      <c r="N15" s="50"/>
      <c r="O15" s="38"/>
      <c r="P15" s="38"/>
      <c r="Q15" s="45"/>
      <c r="R15" s="48"/>
      <c r="S15" s="46"/>
      <c r="T15" s="46"/>
      <c r="U15" s="68"/>
      <c r="V15" s="69"/>
      <c r="W15" s="70"/>
      <c r="X15" s="70"/>
      <c r="Y15" s="43"/>
      <c r="Z15" s="53"/>
      <c r="AA15" s="74">
        <v>12</v>
      </c>
      <c r="AB15" s="74">
        <f>D15*AA15</f>
        <v>13.559999999999999</v>
      </c>
    </row>
    <row r="16" spans="1:28" x14ac:dyDescent="0.25">
      <c r="A16" s="26" t="s">
        <v>188</v>
      </c>
      <c r="B16" s="26"/>
      <c r="C16" s="33">
        <v>4.5</v>
      </c>
      <c r="D16" s="114">
        <v>2</v>
      </c>
      <c r="E16" s="28"/>
      <c r="F16" s="29"/>
      <c r="G16" s="31">
        <v>224</v>
      </c>
      <c r="H16" s="31">
        <f t="shared" si="0"/>
        <v>448</v>
      </c>
      <c r="I16" s="56"/>
      <c r="J16" s="57"/>
      <c r="K16" s="58">
        <v>300</v>
      </c>
      <c r="L16" s="58">
        <f>D16*K16</f>
        <v>600</v>
      </c>
      <c r="M16" s="37"/>
      <c r="N16" s="50"/>
      <c r="O16" s="38"/>
      <c r="P16" s="38"/>
      <c r="Q16" s="45"/>
      <c r="R16" s="48"/>
      <c r="S16" s="46">
        <v>240</v>
      </c>
      <c r="T16" s="46">
        <f t="shared" ref="T16:T20" si="1">D16*S16</f>
        <v>480</v>
      </c>
      <c r="U16" s="68"/>
      <c r="V16" s="69"/>
      <c r="W16" s="70"/>
      <c r="X16" s="70"/>
      <c r="Y16" s="43"/>
      <c r="Z16" s="53"/>
      <c r="AA16" s="74">
        <v>200</v>
      </c>
      <c r="AB16" s="74">
        <f>D16*AA16</f>
        <v>400</v>
      </c>
    </row>
    <row r="17" spans="1:28" x14ac:dyDescent="0.25">
      <c r="A17" s="26" t="s">
        <v>49</v>
      </c>
      <c r="B17" s="26"/>
      <c r="C17" s="33">
        <v>5.63</v>
      </c>
      <c r="D17" s="114">
        <v>5.63</v>
      </c>
      <c r="E17" s="28"/>
      <c r="F17" s="29" t="s">
        <v>364</v>
      </c>
      <c r="G17" s="31">
        <v>278</v>
      </c>
      <c r="H17" s="31">
        <f t="shared" si="0"/>
        <v>1565.1399999999999</v>
      </c>
      <c r="I17" s="56"/>
      <c r="J17" s="57"/>
      <c r="K17" s="58"/>
      <c r="L17" s="58"/>
      <c r="M17" s="37"/>
      <c r="N17" s="50"/>
      <c r="O17" s="38"/>
      <c r="P17" s="38"/>
      <c r="Q17" s="45"/>
      <c r="R17" s="48"/>
      <c r="S17" s="75">
        <v>243</v>
      </c>
      <c r="T17" s="75">
        <f t="shared" si="1"/>
        <v>1368.09</v>
      </c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26" t="s">
        <v>338</v>
      </c>
      <c r="B18" s="26"/>
      <c r="C18" s="33">
        <v>5.63</v>
      </c>
      <c r="D18" s="114">
        <v>3</v>
      </c>
      <c r="E18" s="28"/>
      <c r="F18" s="29" t="s">
        <v>364</v>
      </c>
      <c r="G18" s="31">
        <v>288</v>
      </c>
      <c r="H18" s="31">
        <f t="shared" si="0"/>
        <v>864</v>
      </c>
      <c r="I18" s="56"/>
      <c r="J18" s="57"/>
      <c r="K18" s="58"/>
      <c r="L18" s="58"/>
      <c r="M18" s="37"/>
      <c r="N18" s="50"/>
      <c r="O18" s="72">
        <v>265</v>
      </c>
      <c r="P18" s="72">
        <f>D18*O18</f>
        <v>795</v>
      </c>
      <c r="Q18" s="45"/>
      <c r="R18" s="48"/>
      <c r="S18" s="46">
        <v>482</v>
      </c>
      <c r="T18" s="46">
        <f t="shared" si="1"/>
        <v>1446</v>
      </c>
      <c r="U18" s="68"/>
      <c r="V18" s="69"/>
      <c r="W18" s="70"/>
      <c r="X18" s="70"/>
      <c r="Y18" s="43"/>
      <c r="Z18" s="53" t="s">
        <v>364</v>
      </c>
      <c r="AA18" s="44">
        <v>600</v>
      </c>
      <c r="AB18" s="44">
        <f>D18*AA18</f>
        <v>1800</v>
      </c>
    </row>
    <row r="19" spans="1:28" x14ac:dyDescent="0.25">
      <c r="A19" s="26" t="s">
        <v>339</v>
      </c>
      <c r="B19" s="26"/>
      <c r="C19" s="33">
        <v>2.25</v>
      </c>
      <c r="D19" s="114">
        <v>1.5</v>
      </c>
      <c r="E19" s="28"/>
      <c r="F19" s="29"/>
      <c r="G19" s="31"/>
      <c r="H19" s="31"/>
      <c r="I19" s="56"/>
      <c r="J19" s="57"/>
      <c r="K19" s="58"/>
      <c r="L19" s="58"/>
      <c r="M19" s="37"/>
      <c r="N19" s="50"/>
      <c r="O19" s="38"/>
      <c r="P19" s="38"/>
      <c r="Q19" s="45"/>
      <c r="R19" s="48"/>
      <c r="S19" s="75">
        <v>696</v>
      </c>
      <c r="T19" s="75">
        <f t="shared" si="1"/>
        <v>1044</v>
      </c>
      <c r="U19" s="68"/>
      <c r="V19" s="69"/>
      <c r="W19" s="70"/>
      <c r="X19" s="70"/>
      <c r="Y19" s="43"/>
      <c r="Z19" s="53"/>
      <c r="AA19" s="44">
        <v>2000</v>
      </c>
      <c r="AB19" s="44">
        <f>D19*AA19</f>
        <v>3000</v>
      </c>
    </row>
    <row r="20" spans="1:28" x14ac:dyDescent="0.25">
      <c r="A20" s="26" t="s">
        <v>189</v>
      </c>
      <c r="B20" s="26"/>
      <c r="C20" s="33">
        <v>0.45</v>
      </c>
      <c r="D20" s="114">
        <v>0.45</v>
      </c>
      <c r="E20" s="28"/>
      <c r="F20" s="29" t="s">
        <v>364</v>
      </c>
      <c r="G20" s="31">
        <v>738</v>
      </c>
      <c r="H20" s="31">
        <f>D20*G20</f>
        <v>332.1</v>
      </c>
      <c r="I20" s="56"/>
      <c r="J20" s="57"/>
      <c r="K20" s="81">
        <v>600</v>
      </c>
      <c r="L20" s="81">
        <f>D20*K20</f>
        <v>270</v>
      </c>
      <c r="M20" s="37"/>
      <c r="N20" s="50"/>
      <c r="O20" s="38"/>
      <c r="P20" s="38"/>
      <c r="Q20" s="45"/>
      <c r="R20" s="48" t="s">
        <v>364</v>
      </c>
      <c r="S20" s="46">
        <v>1040</v>
      </c>
      <c r="T20" s="46">
        <f t="shared" si="1"/>
        <v>468</v>
      </c>
      <c r="U20" s="68"/>
      <c r="V20" s="69"/>
      <c r="W20" s="70"/>
      <c r="X20" s="70"/>
      <c r="Y20" s="43"/>
      <c r="Z20" s="53"/>
      <c r="AA20" s="44"/>
      <c r="AB20" s="44"/>
    </row>
    <row r="21" spans="1:28" x14ac:dyDescent="0.25">
      <c r="A21" s="26" t="s">
        <v>190</v>
      </c>
      <c r="B21" s="26"/>
      <c r="C21" s="33">
        <v>0.11</v>
      </c>
      <c r="D21" s="114">
        <v>0.11</v>
      </c>
      <c r="E21" s="28"/>
      <c r="F21" s="29"/>
      <c r="G21" s="31"/>
      <c r="H21" s="31">
        <f>D21*G21</f>
        <v>0</v>
      </c>
      <c r="I21" s="56"/>
      <c r="J21" s="57"/>
      <c r="K21" s="58">
        <v>1600</v>
      </c>
      <c r="L21" s="58">
        <f>D21*K21</f>
        <v>176</v>
      </c>
      <c r="M21" s="37"/>
      <c r="N21" s="50"/>
      <c r="O21" s="72">
        <v>800</v>
      </c>
      <c r="P21" s="72">
        <f t="shared" ref="P21:P26" si="2">D21*O21</f>
        <v>88</v>
      </c>
      <c r="Q21" s="45"/>
      <c r="R21" s="48"/>
      <c r="S21" s="46"/>
      <c r="T21" s="46"/>
      <c r="U21" s="68"/>
      <c r="V21" s="69"/>
      <c r="W21" s="70"/>
      <c r="X21" s="70"/>
      <c r="Y21" s="43"/>
      <c r="Z21" s="53"/>
      <c r="AA21" s="44"/>
      <c r="AB21" s="44"/>
    </row>
    <row r="22" spans="1:28" x14ac:dyDescent="0.25">
      <c r="A22" s="26" t="s">
        <v>191</v>
      </c>
      <c r="B22" s="26"/>
      <c r="C22" s="33">
        <v>0.56000000000000005</v>
      </c>
      <c r="D22" s="114">
        <v>0.56000000000000005</v>
      </c>
      <c r="E22" s="28"/>
      <c r="F22" s="29" t="s">
        <v>364</v>
      </c>
      <c r="G22" s="31">
        <v>620</v>
      </c>
      <c r="H22" s="31">
        <f>D22*G22</f>
        <v>347.20000000000005</v>
      </c>
      <c r="I22" s="56"/>
      <c r="J22" s="57"/>
      <c r="K22" s="58">
        <v>600</v>
      </c>
      <c r="L22" s="58">
        <f>D22*K22</f>
        <v>336.00000000000006</v>
      </c>
      <c r="M22" s="37"/>
      <c r="N22" s="50"/>
      <c r="O22" s="72">
        <v>365</v>
      </c>
      <c r="P22" s="72">
        <f t="shared" si="2"/>
        <v>204.4</v>
      </c>
      <c r="Q22" s="45"/>
      <c r="R22" s="48"/>
      <c r="S22" s="46">
        <v>940</v>
      </c>
      <c r="T22" s="46">
        <f t="shared" ref="T22:T39" si="3">D22*S22</f>
        <v>526.40000000000009</v>
      </c>
      <c r="U22" s="68"/>
      <c r="V22" s="69"/>
      <c r="W22" s="70"/>
      <c r="X22" s="70"/>
      <c r="Y22" s="43"/>
      <c r="Z22" s="53"/>
      <c r="AA22" s="44"/>
      <c r="AB22" s="44"/>
    </row>
    <row r="23" spans="1:28" x14ac:dyDescent="0.25">
      <c r="A23" s="26" t="s">
        <v>207</v>
      </c>
      <c r="B23" s="26"/>
      <c r="C23" s="33">
        <v>0.34</v>
      </c>
      <c r="D23" s="114">
        <v>0.34</v>
      </c>
      <c r="E23" s="28"/>
      <c r="F23" s="29"/>
      <c r="G23" s="31"/>
      <c r="H23" s="31"/>
      <c r="I23" s="56"/>
      <c r="J23" s="57"/>
      <c r="K23" s="58">
        <v>600</v>
      </c>
      <c r="L23" s="58">
        <f>D23*K23</f>
        <v>204.00000000000003</v>
      </c>
      <c r="M23" s="37"/>
      <c r="N23" s="50"/>
      <c r="O23" s="72">
        <v>378</v>
      </c>
      <c r="P23" s="72">
        <f t="shared" si="2"/>
        <v>128.52000000000001</v>
      </c>
      <c r="Q23" s="45"/>
      <c r="R23" s="48" t="s">
        <v>364</v>
      </c>
      <c r="S23" s="46">
        <v>720</v>
      </c>
      <c r="T23" s="46">
        <f t="shared" si="3"/>
        <v>244.8</v>
      </c>
      <c r="U23" s="68"/>
      <c r="V23" s="69"/>
      <c r="W23" s="70"/>
      <c r="X23" s="70"/>
      <c r="Y23" s="43"/>
      <c r="Z23" s="53"/>
      <c r="AA23" s="44">
        <v>400</v>
      </c>
      <c r="AB23" s="44">
        <f>D23*AA23</f>
        <v>136</v>
      </c>
    </row>
    <row r="24" spans="1:28" x14ac:dyDescent="0.25">
      <c r="A24" s="26" t="s">
        <v>225</v>
      </c>
      <c r="B24" s="26"/>
      <c r="C24" s="33">
        <v>1.1299999999999999</v>
      </c>
      <c r="D24" s="114">
        <v>1.1299999999999999</v>
      </c>
      <c r="E24" s="28"/>
      <c r="F24" s="29" t="s">
        <v>364</v>
      </c>
      <c r="G24" s="31">
        <v>88</v>
      </c>
      <c r="H24" s="31">
        <f>D24*G24</f>
        <v>99.44</v>
      </c>
      <c r="I24" s="56"/>
      <c r="J24" s="57"/>
      <c r="K24" s="58"/>
      <c r="L24" s="58"/>
      <c r="M24" s="37"/>
      <c r="N24" s="50"/>
      <c r="O24" s="72">
        <v>76.5</v>
      </c>
      <c r="P24" s="72">
        <f t="shared" si="2"/>
        <v>86.444999999999993</v>
      </c>
      <c r="Q24" s="45"/>
      <c r="R24" s="48"/>
      <c r="S24" s="46">
        <v>142</v>
      </c>
      <c r="T24" s="46">
        <f t="shared" si="3"/>
        <v>160.45999999999998</v>
      </c>
      <c r="U24" s="68"/>
      <c r="V24" s="69"/>
      <c r="W24" s="70"/>
      <c r="X24" s="70"/>
      <c r="Y24" s="43"/>
      <c r="Z24" s="53" t="s">
        <v>364</v>
      </c>
      <c r="AA24" s="44">
        <v>320</v>
      </c>
      <c r="AB24" s="44">
        <f>D24*AA24</f>
        <v>361.59999999999997</v>
      </c>
    </row>
    <row r="25" spans="1:28" x14ac:dyDescent="0.25">
      <c r="A25" s="26" t="s">
        <v>57</v>
      </c>
      <c r="B25" s="26"/>
      <c r="C25" s="33">
        <v>5.63</v>
      </c>
      <c r="D25" s="114">
        <v>5.63</v>
      </c>
      <c r="E25" s="28"/>
      <c r="F25" s="29"/>
      <c r="G25" s="31">
        <v>168</v>
      </c>
      <c r="H25" s="31">
        <f>D25*G25</f>
        <v>945.84</v>
      </c>
      <c r="I25" s="56"/>
      <c r="J25" s="57"/>
      <c r="K25" s="58"/>
      <c r="L25" s="58"/>
      <c r="M25" s="37"/>
      <c r="N25" s="50"/>
      <c r="O25" s="72">
        <v>101.5</v>
      </c>
      <c r="P25" s="72">
        <f t="shared" si="2"/>
        <v>571.44499999999994</v>
      </c>
      <c r="Q25" s="45"/>
      <c r="R25" s="48"/>
      <c r="S25" s="46">
        <v>149</v>
      </c>
      <c r="T25" s="46">
        <f t="shared" si="3"/>
        <v>838.87</v>
      </c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26" t="s">
        <v>128</v>
      </c>
      <c r="B26" s="26"/>
      <c r="C26" s="33">
        <v>2.25</v>
      </c>
      <c r="D26" s="114">
        <v>1</v>
      </c>
      <c r="E26" s="28"/>
      <c r="F26" s="29"/>
      <c r="G26" s="31"/>
      <c r="H26" s="31"/>
      <c r="I26" s="56"/>
      <c r="J26" s="57"/>
      <c r="K26" s="58"/>
      <c r="L26" s="58"/>
      <c r="M26" s="37"/>
      <c r="N26" s="50"/>
      <c r="O26" s="72">
        <v>686.5</v>
      </c>
      <c r="P26" s="72">
        <f t="shared" si="2"/>
        <v>686.5</v>
      </c>
      <c r="Q26" s="45"/>
      <c r="R26" s="48" t="s">
        <v>364</v>
      </c>
      <c r="S26" s="46">
        <v>920</v>
      </c>
      <c r="T26" s="46">
        <f t="shared" si="3"/>
        <v>920</v>
      </c>
      <c r="U26" s="68"/>
      <c r="V26" s="69"/>
      <c r="W26" s="70"/>
      <c r="X26" s="70"/>
      <c r="Y26" s="43"/>
      <c r="Z26" s="53"/>
      <c r="AA26" s="44"/>
      <c r="AB26" s="44"/>
    </row>
    <row r="27" spans="1:28" x14ac:dyDescent="0.25">
      <c r="A27" s="26" t="s">
        <v>129</v>
      </c>
      <c r="B27" s="26"/>
      <c r="C27" s="33">
        <v>0.06</v>
      </c>
      <c r="D27" s="114">
        <v>0.06</v>
      </c>
      <c r="E27" s="28"/>
      <c r="F27" s="29"/>
      <c r="G27" s="31"/>
      <c r="H27" s="31"/>
      <c r="I27" s="56"/>
      <c r="J27" s="57"/>
      <c r="K27" s="58"/>
      <c r="L27" s="58"/>
      <c r="M27" s="37"/>
      <c r="N27" s="50"/>
      <c r="O27" s="38"/>
      <c r="P27" s="38"/>
      <c r="Q27" s="45"/>
      <c r="R27" s="48"/>
      <c r="S27" s="75">
        <v>1560</v>
      </c>
      <c r="T27" s="75">
        <f t="shared" si="3"/>
        <v>93.6</v>
      </c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26" t="s">
        <v>130</v>
      </c>
      <c r="B28" s="26"/>
      <c r="C28" s="33">
        <v>2.25</v>
      </c>
      <c r="D28" s="114">
        <v>1</v>
      </c>
      <c r="E28" s="28"/>
      <c r="F28" s="29"/>
      <c r="G28" s="31"/>
      <c r="H28" s="31"/>
      <c r="I28" s="56"/>
      <c r="J28" s="57"/>
      <c r="K28" s="58"/>
      <c r="L28" s="58"/>
      <c r="M28" s="37"/>
      <c r="N28" s="50"/>
      <c r="O28" s="38"/>
      <c r="P28" s="38"/>
      <c r="Q28" s="45"/>
      <c r="R28" s="48"/>
      <c r="S28" s="75">
        <v>650</v>
      </c>
      <c r="T28" s="75">
        <f t="shared" si="3"/>
        <v>650</v>
      </c>
      <c r="U28" s="68"/>
      <c r="V28" s="69"/>
      <c r="W28" s="70"/>
      <c r="X28" s="70"/>
      <c r="Y28" s="43"/>
      <c r="Z28" s="53"/>
      <c r="AA28" s="44"/>
      <c r="AB28" s="44"/>
    </row>
    <row r="29" spans="1:28" x14ac:dyDescent="0.25">
      <c r="A29" s="26" t="s">
        <v>131</v>
      </c>
      <c r="B29" s="26"/>
      <c r="C29" s="33">
        <v>6.75</v>
      </c>
      <c r="D29" s="114">
        <v>6.75</v>
      </c>
      <c r="E29" s="28"/>
      <c r="F29" s="29" t="s">
        <v>364</v>
      </c>
      <c r="G29" s="31">
        <v>13.8</v>
      </c>
      <c r="H29" s="31">
        <f>D29*G29</f>
        <v>93.15</v>
      </c>
      <c r="I29" s="56"/>
      <c r="J29" s="57"/>
      <c r="K29" s="58"/>
      <c r="L29" s="58"/>
      <c r="M29" s="37"/>
      <c r="N29" s="50"/>
      <c r="O29" s="38">
        <v>28</v>
      </c>
      <c r="P29" s="38">
        <f>D29*O29</f>
        <v>189</v>
      </c>
      <c r="Q29" s="45"/>
      <c r="R29" s="48" t="s">
        <v>364</v>
      </c>
      <c r="S29" s="46">
        <v>24</v>
      </c>
      <c r="T29" s="46">
        <f t="shared" si="3"/>
        <v>162</v>
      </c>
      <c r="U29" s="68"/>
      <c r="V29" s="69"/>
      <c r="W29" s="70"/>
      <c r="X29" s="70"/>
      <c r="Y29" s="43"/>
      <c r="Z29" s="53"/>
      <c r="AA29" s="74">
        <v>20</v>
      </c>
      <c r="AB29" s="74">
        <f>D29*AA29</f>
        <v>135</v>
      </c>
    </row>
    <row r="30" spans="1:28" x14ac:dyDescent="0.25">
      <c r="A30" s="26" t="s">
        <v>340</v>
      </c>
      <c r="B30" s="26"/>
      <c r="C30" s="33">
        <v>4.5</v>
      </c>
      <c r="D30" s="114">
        <v>4.5</v>
      </c>
      <c r="E30" s="28"/>
      <c r="F30" s="29"/>
      <c r="G30" s="31">
        <v>68</v>
      </c>
      <c r="H30" s="31">
        <f>D30*G30</f>
        <v>306</v>
      </c>
      <c r="I30" s="56"/>
      <c r="J30" s="57"/>
      <c r="K30" s="58"/>
      <c r="L30" s="58"/>
      <c r="M30" s="37"/>
      <c r="N30" s="50"/>
      <c r="O30" s="72">
        <v>57</v>
      </c>
      <c r="P30" s="72">
        <f>D30*O30</f>
        <v>256.5</v>
      </c>
      <c r="Q30" s="45"/>
      <c r="R30" s="48"/>
      <c r="S30" s="46">
        <v>182</v>
      </c>
      <c r="T30" s="46">
        <f t="shared" si="3"/>
        <v>819</v>
      </c>
      <c r="U30" s="68"/>
      <c r="V30" s="69"/>
      <c r="W30" s="70"/>
      <c r="X30" s="70"/>
      <c r="Y30" s="43"/>
      <c r="Z30" s="53" t="s">
        <v>364</v>
      </c>
      <c r="AA30" s="44">
        <v>400</v>
      </c>
      <c r="AB30" s="44">
        <f>D30*AA30</f>
        <v>1800</v>
      </c>
    </row>
    <row r="31" spans="1:28" x14ac:dyDescent="0.25">
      <c r="A31" s="26" t="s">
        <v>341</v>
      </c>
      <c r="B31" s="26"/>
      <c r="C31" s="33">
        <v>2.25</v>
      </c>
      <c r="D31" s="114">
        <v>0.5</v>
      </c>
      <c r="E31" s="28"/>
      <c r="F31" s="29"/>
      <c r="G31" s="31"/>
      <c r="H31" s="31"/>
      <c r="I31" s="56"/>
      <c r="J31" s="57"/>
      <c r="K31" s="58"/>
      <c r="L31" s="58"/>
      <c r="M31" s="37"/>
      <c r="N31" s="50"/>
      <c r="O31" s="38"/>
      <c r="P31" s="38"/>
      <c r="Q31" s="45"/>
      <c r="R31" s="48"/>
      <c r="S31" s="75">
        <v>884</v>
      </c>
      <c r="T31" s="75">
        <f t="shared" si="3"/>
        <v>442</v>
      </c>
      <c r="U31" s="68"/>
      <c r="V31" s="69"/>
      <c r="W31" s="70"/>
      <c r="X31" s="70"/>
      <c r="Y31" s="43"/>
      <c r="Z31" s="53"/>
      <c r="AA31" s="44"/>
      <c r="AB31" s="44"/>
    </row>
    <row r="32" spans="1:28" x14ac:dyDescent="0.25">
      <c r="A32" s="26" t="s">
        <v>134</v>
      </c>
      <c r="B32" s="26"/>
      <c r="C32" s="33">
        <v>2.25</v>
      </c>
      <c r="D32" s="114">
        <v>2.25</v>
      </c>
      <c r="E32" s="28"/>
      <c r="F32" s="29" t="s">
        <v>364</v>
      </c>
      <c r="G32" s="31">
        <v>638</v>
      </c>
      <c r="H32" s="31">
        <f>D32*G32</f>
        <v>1435.5</v>
      </c>
      <c r="I32" s="56"/>
      <c r="J32" s="57"/>
      <c r="K32" s="81">
        <v>600</v>
      </c>
      <c r="L32" s="81">
        <f>D32*K32</f>
        <v>1350</v>
      </c>
      <c r="M32" s="37"/>
      <c r="N32" s="50"/>
      <c r="O32" s="38"/>
      <c r="P32" s="38"/>
      <c r="Q32" s="45"/>
      <c r="R32" s="48"/>
      <c r="S32" s="46">
        <v>675</v>
      </c>
      <c r="T32" s="46">
        <f t="shared" si="3"/>
        <v>1518.75</v>
      </c>
      <c r="U32" s="68"/>
      <c r="V32" s="69"/>
      <c r="W32" s="70"/>
      <c r="X32" s="70"/>
      <c r="Y32" s="43"/>
      <c r="Z32" s="53" t="s">
        <v>364</v>
      </c>
      <c r="AA32" s="44">
        <v>500</v>
      </c>
      <c r="AB32" s="44">
        <f>D32*AA32</f>
        <v>1125</v>
      </c>
    </row>
    <row r="33" spans="1:28" x14ac:dyDescent="0.25">
      <c r="A33" s="26" t="s">
        <v>61</v>
      </c>
      <c r="B33" s="26"/>
      <c r="C33" s="33">
        <v>1.1299999999999999</v>
      </c>
      <c r="D33" s="114">
        <v>1.1299999999999999</v>
      </c>
      <c r="E33" s="28"/>
      <c r="F33" s="29" t="s">
        <v>364</v>
      </c>
      <c r="G33" s="31">
        <v>258</v>
      </c>
      <c r="H33" s="31">
        <f>D33*G33</f>
        <v>291.53999999999996</v>
      </c>
      <c r="I33" s="56"/>
      <c r="J33" s="57"/>
      <c r="K33" s="81">
        <v>300</v>
      </c>
      <c r="L33" s="81">
        <f>D33*K33</f>
        <v>338.99999999999994</v>
      </c>
      <c r="M33" s="37"/>
      <c r="N33" s="50"/>
      <c r="O33" s="38"/>
      <c r="P33" s="38"/>
      <c r="Q33" s="45"/>
      <c r="R33" s="48"/>
      <c r="S33" s="46">
        <v>314</v>
      </c>
      <c r="T33" s="46">
        <f t="shared" si="3"/>
        <v>354.82</v>
      </c>
      <c r="U33" s="68"/>
      <c r="V33" s="69"/>
      <c r="W33" s="70"/>
      <c r="X33" s="70"/>
      <c r="Y33" s="43"/>
      <c r="Z33" s="53"/>
      <c r="AA33" s="44">
        <v>400</v>
      </c>
      <c r="AB33" s="44">
        <f>D33*AA33</f>
        <v>451.99999999999994</v>
      </c>
    </row>
    <row r="34" spans="1:28" x14ac:dyDescent="0.25">
      <c r="A34" s="26" t="s">
        <v>218</v>
      </c>
      <c r="B34" s="26"/>
      <c r="C34" s="33">
        <v>3.38</v>
      </c>
      <c r="D34" s="114">
        <v>2</v>
      </c>
      <c r="E34" s="28"/>
      <c r="F34" s="29" t="s">
        <v>364</v>
      </c>
      <c r="G34" s="31">
        <v>118</v>
      </c>
      <c r="H34" s="31">
        <f>D34*G34</f>
        <v>236</v>
      </c>
      <c r="I34" s="56"/>
      <c r="J34" s="57"/>
      <c r="K34" s="58"/>
      <c r="L34" s="58"/>
      <c r="M34" s="37"/>
      <c r="N34" s="50"/>
      <c r="O34" s="38"/>
      <c r="P34" s="38"/>
      <c r="Q34" s="45"/>
      <c r="R34" s="48"/>
      <c r="S34" s="75">
        <v>218</v>
      </c>
      <c r="T34" s="75">
        <f t="shared" si="3"/>
        <v>436</v>
      </c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136</v>
      </c>
      <c r="B35" s="26"/>
      <c r="C35" s="33">
        <v>0.45</v>
      </c>
      <c r="D35" s="114">
        <v>0.45</v>
      </c>
      <c r="E35" s="28"/>
      <c r="F35" s="29" t="s">
        <v>364</v>
      </c>
      <c r="G35" s="31">
        <v>1238</v>
      </c>
      <c r="H35" s="31">
        <f>D35*G35</f>
        <v>557.1</v>
      </c>
      <c r="I35" s="56"/>
      <c r="J35" s="57"/>
      <c r="K35" s="58"/>
      <c r="L35" s="58"/>
      <c r="M35" s="37"/>
      <c r="N35" s="50"/>
      <c r="O35" s="38"/>
      <c r="P35" s="38"/>
      <c r="Q35" s="45"/>
      <c r="R35" s="48"/>
      <c r="S35" s="75">
        <v>1114</v>
      </c>
      <c r="T35" s="75">
        <f t="shared" si="3"/>
        <v>501.3</v>
      </c>
      <c r="U35" s="68"/>
      <c r="V35" s="69"/>
      <c r="W35" s="70"/>
      <c r="X35" s="70"/>
      <c r="Y35" s="43"/>
      <c r="Z35" s="53"/>
      <c r="AA35" s="44">
        <v>1500</v>
      </c>
      <c r="AB35" s="44">
        <f>D35*AA35</f>
        <v>675</v>
      </c>
    </row>
    <row r="36" spans="1:28" x14ac:dyDescent="0.25">
      <c r="A36" s="26" t="s">
        <v>137</v>
      </c>
      <c r="B36" s="26"/>
      <c r="C36" s="33">
        <v>3.38</v>
      </c>
      <c r="D36" s="114">
        <v>3.38</v>
      </c>
      <c r="E36" s="28"/>
      <c r="F36" s="29" t="s">
        <v>364</v>
      </c>
      <c r="G36" s="31">
        <v>178</v>
      </c>
      <c r="H36" s="31">
        <f>D36*G36</f>
        <v>601.64</v>
      </c>
      <c r="I36" s="56"/>
      <c r="J36" s="57"/>
      <c r="K36" s="58"/>
      <c r="L36" s="58"/>
      <c r="M36" s="37"/>
      <c r="N36" s="50"/>
      <c r="O36" s="72">
        <v>100</v>
      </c>
      <c r="P36" s="72">
        <f>D36*O36</f>
        <v>338</v>
      </c>
      <c r="Q36" s="45"/>
      <c r="R36" s="48"/>
      <c r="S36" s="46">
        <v>139</v>
      </c>
      <c r="T36" s="46">
        <f t="shared" si="3"/>
        <v>469.82</v>
      </c>
      <c r="U36" s="68"/>
      <c r="V36" s="69"/>
      <c r="W36" s="70"/>
      <c r="X36" s="70"/>
      <c r="Y36" s="43"/>
      <c r="Z36" s="53"/>
      <c r="AA36" s="44"/>
      <c r="AB36" s="44"/>
    </row>
    <row r="37" spans="1:28" x14ac:dyDescent="0.25">
      <c r="A37" s="26" t="s">
        <v>138</v>
      </c>
      <c r="B37" s="26"/>
      <c r="C37" s="33">
        <v>2.25</v>
      </c>
      <c r="D37" s="114">
        <v>2.25</v>
      </c>
      <c r="E37" s="28"/>
      <c r="F37" s="29"/>
      <c r="G37" s="31"/>
      <c r="H37" s="31"/>
      <c r="I37" s="56"/>
      <c r="J37" s="57"/>
      <c r="K37" s="58">
        <v>300</v>
      </c>
      <c r="L37" s="58">
        <f>D37*K37</f>
        <v>675</v>
      </c>
      <c r="M37" s="37"/>
      <c r="N37" s="50"/>
      <c r="O37" s="72">
        <v>118</v>
      </c>
      <c r="P37" s="72">
        <f>D37*O37</f>
        <v>265.5</v>
      </c>
      <c r="Q37" s="45"/>
      <c r="R37" s="48"/>
      <c r="S37" s="46">
        <v>199</v>
      </c>
      <c r="T37" s="46">
        <f t="shared" si="3"/>
        <v>447.75</v>
      </c>
      <c r="U37" s="68"/>
      <c r="V37" s="69"/>
      <c r="W37" s="70">
        <v>480</v>
      </c>
      <c r="X37" s="70">
        <f>D37*W37</f>
        <v>1080</v>
      </c>
      <c r="Y37" s="43"/>
      <c r="Z37" s="53"/>
      <c r="AA37" s="44"/>
      <c r="AB37" s="44"/>
    </row>
    <row r="38" spans="1:28" x14ac:dyDescent="0.25">
      <c r="A38" s="26" t="s">
        <v>65</v>
      </c>
      <c r="B38" s="26"/>
      <c r="C38" s="33">
        <v>1.1299999999999999</v>
      </c>
      <c r="D38" s="114">
        <v>0.5</v>
      </c>
      <c r="E38" s="28"/>
      <c r="F38" s="29" t="s">
        <v>364</v>
      </c>
      <c r="G38" s="31">
        <v>738</v>
      </c>
      <c r="H38" s="31">
        <f>D38*G38</f>
        <v>369</v>
      </c>
      <c r="I38" s="56"/>
      <c r="J38" s="57"/>
      <c r="K38" s="58"/>
      <c r="L38" s="58"/>
      <c r="M38" s="37"/>
      <c r="N38" s="50"/>
      <c r="O38" s="38"/>
      <c r="P38" s="38"/>
      <c r="Q38" s="45"/>
      <c r="R38" s="48"/>
      <c r="S38" s="75">
        <v>1058</v>
      </c>
      <c r="T38" s="75">
        <f t="shared" si="3"/>
        <v>529</v>
      </c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26" t="s">
        <v>139</v>
      </c>
      <c r="B39" s="26"/>
      <c r="C39" s="33">
        <v>0.23</v>
      </c>
      <c r="D39" s="114">
        <v>0.23</v>
      </c>
      <c r="E39" s="28"/>
      <c r="F39" s="29"/>
      <c r="G39" s="31"/>
      <c r="H39" s="31"/>
      <c r="I39" s="56"/>
      <c r="J39" s="57"/>
      <c r="K39" s="58"/>
      <c r="L39" s="58"/>
      <c r="M39" s="37"/>
      <c r="N39" s="50"/>
      <c r="O39" s="38"/>
      <c r="P39" s="38"/>
      <c r="Q39" s="45"/>
      <c r="R39" s="78" t="s">
        <v>364</v>
      </c>
      <c r="S39" s="75">
        <v>1522</v>
      </c>
      <c r="T39" s="75">
        <f t="shared" si="3"/>
        <v>350.06</v>
      </c>
      <c r="U39" s="68"/>
      <c r="V39" s="69"/>
      <c r="W39" s="70"/>
      <c r="X39" s="70"/>
      <c r="Y39" s="43"/>
      <c r="Z39" s="53"/>
      <c r="AA39" s="44"/>
      <c r="AB39" s="44"/>
    </row>
    <row r="40" spans="1:28" x14ac:dyDescent="0.25">
      <c r="A40" s="95" t="s">
        <v>342</v>
      </c>
      <c r="B40" s="95"/>
      <c r="C40" s="107">
        <v>0.01</v>
      </c>
      <c r="D40" s="115">
        <v>0</v>
      </c>
      <c r="E40" s="28"/>
      <c r="F40" s="29"/>
      <c r="G40" s="31"/>
      <c r="H40" s="31"/>
      <c r="I40" s="56"/>
      <c r="J40" s="57"/>
      <c r="K40" s="58"/>
      <c r="L40" s="58"/>
      <c r="M40" s="37"/>
      <c r="N40" s="50"/>
      <c r="O40" s="38"/>
      <c r="P40" s="38"/>
      <c r="Q40" s="45"/>
      <c r="R40" s="48"/>
      <c r="S40" s="46"/>
      <c r="T40" s="46"/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26" t="s">
        <v>192</v>
      </c>
      <c r="B41" s="26"/>
      <c r="C41" s="33">
        <v>0.01</v>
      </c>
      <c r="D41" s="114">
        <v>0.01</v>
      </c>
      <c r="E41" s="28"/>
      <c r="F41" s="29"/>
      <c r="G41" s="31"/>
      <c r="H41" s="31"/>
      <c r="I41" s="56"/>
      <c r="J41" s="57"/>
      <c r="K41" s="58"/>
      <c r="L41" s="58"/>
      <c r="M41" s="37"/>
      <c r="N41" s="50"/>
      <c r="O41" s="38"/>
      <c r="P41" s="38"/>
      <c r="Q41" s="45"/>
      <c r="R41" s="78" t="s">
        <v>364</v>
      </c>
      <c r="S41" s="75">
        <v>2400</v>
      </c>
      <c r="T41" s="75">
        <f>D41*S41</f>
        <v>24</v>
      </c>
      <c r="U41" s="68"/>
      <c r="V41" s="69"/>
      <c r="W41" s="70"/>
      <c r="X41" s="70"/>
      <c r="Y41" s="43"/>
      <c r="Z41" s="53"/>
      <c r="AA41" s="44"/>
      <c r="AB41" s="44"/>
    </row>
    <row r="42" spans="1:28" x14ac:dyDescent="0.25">
      <c r="A42" s="26" t="s">
        <v>146</v>
      </c>
      <c r="B42" s="26"/>
      <c r="C42" s="33">
        <v>1.1299999999999999</v>
      </c>
      <c r="D42" s="114">
        <v>1.1299999999999999</v>
      </c>
      <c r="E42" s="28"/>
      <c r="F42" s="29"/>
      <c r="G42" s="31"/>
      <c r="H42" s="31"/>
      <c r="I42" s="56"/>
      <c r="J42" s="57"/>
      <c r="K42" s="81">
        <v>600</v>
      </c>
      <c r="L42" s="81">
        <f>D42*K42</f>
        <v>677.99999999999989</v>
      </c>
      <c r="M42" s="37"/>
      <c r="N42" s="50"/>
      <c r="O42" s="38"/>
      <c r="P42" s="38"/>
      <c r="Q42" s="45"/>
      <c r="R42" s="48"/>
      <c r="S42" s="46"/>
      <c r="T42" s="46"/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95" t="s">
        <v>343</v>
      </c>
      <c r="B43" s="95"/>
      <c r="C43" s="107">
        <v>0.11</v>
      </c>
      <c r="D43" s="115">
        <v>0</v>
      </c>
      <c r="E43" s="28"/>
      <c r="F43" s="29"/>
      <c r="G43" s="31"/>
      <c r="H43" s="31"/>
      <c r="I43" s="56"/>
      <c r="J43" s="57"/>
      <c r="K43" s="58"/>
      <c r="L43" s="58"/>
      <c r="M43" s="37"/>
      <c r="N43" s="50"/>
      <c r="O43" s="38"/>
      <c r="P43" s="38"/>
      <c r="Q43" s="45"/>
      <c r="R43" s="48"/>
      <c r="S43" s="46"/>
      <c r="T43" s="46"/>
      <c r="U43" s="68"/>
      <c r="V43" s="69"/>
      <c r="W43" s="70"/>
      <c r="X43" s="70"/>
      <c r="Y43" s="43"/>
      <c r="Z43" s="53"/>
      <c r="AA43" s="44"/>
      <c r="AB43" s="44"/>
    </row>
    <row r="44" spans="1:28" x14ac:dyDescent="0.25">
      <c r="A44" s="95" t="s">
        <v>344</v>
      </c>
      <c r="B44" s="95"/>
      <c r="C44" s="107">
        <v>0.11</v>
      </c>
      <c r="D44" s="115">
        <v>0</v>
      </c>
      <c r="E44" s="28"/>
      <c r="F44" s="29"/>
      <c r="G44" s="31"/>
      <c r="H44" s="31"/>
      <c r="I44" s="56"/>
      <c r="J44" s="57"/>
      <c r="K44" s="58"/>
      <c r="L44" s="58"/>
      <c r="M44" s="37"/>
      <c r="N44" s="50"/>
      <c r="O44" s="38"/>
      <c r="P44" s="38"/>
      <c r="Q44" s="45"/>
      <c r="R44" s="48"/>
      <c r="S44" s="46"/>
      <c r="T44" s="46"/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26" t="s">
        <v>193</v>
      </c>
      <c r="B45" s="26"/>
      <c r="C45" s="33">
        <v>1.1299999999999999</v>
      </c>
      <c r="D45" s="114">
        <v>1.1299999999999999</v>
      </c>
      <c r="E45" s="28"/>
      <c r="F45" s="29" t="s">
        <v>364</v>
      </c>
      <c r="G45" s="31">
        <v>124</v>
      </c>
      <c r="H45" s="31">
        <f>D45*G45</f>
        <v>140.11999999999998</v>
      </c>
      <c r="I45" s="56"/>
      <c r="J45" s="57"/>
      <c r="K45" s="58"/>
      <c r="L45" s="58"/>
      <c r="M45" s="37"/>
      <c r="N45" s="50"/>
      <c r="O45" s="72">
        <v>85</v>
      </c>
      <c r="P45" s="72">
        <f>D45*O45</f>
        <v>96.05</v>
      </c>
      <c r="Q45" s="45"/>
      <c r="R45" s="48"/>
      <c r="S45" s="46">
        <v>200</v>
      </c>
      <c r="T45" s="46">
        <f t="shared" ref="T45:T53" si="4">D45*S45</f>
        <v>225.99999999999997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26" t="s">
        <v>194</v>
      </c>
      <c r="B46" s="26"/>
      <c r="C46" s="33">
        <v>1.1299999999999999</v>
      </c>
      <c r="D46" s="114">
        <v>1.1299999999999999</v>
      </c>
      <c r="E46" s="28"/>
      <c r="F46" s="29"/>
      <c r="G46" s="31"/>
      <c r="H46" s="31"/>
      <c r="I46" s="56"/>
      <c r="J46" s="57"/>
      <c r="K46" s="58"/>
      <c r="L46" s="58"/>
      <c r="M46" s="37"/>
      <c r="N46" s="50"/>
      <c r="O46" s="38"/>
      <c r="P46" s="38"/>
      <c r="Q46" s="45"/>
      <c r="R46" s="48"/>
      <c r="S46" s="75">
        <v>750</v>
      </c>
      <c r="T46" s="75">
        <f t="shared" si="4"/>
        <v>847.49999999999989</v>
      </c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26" t="s">
        <v>211</v>
      </c>
      <c r="B47" s="26"/>
      <c r="C47" s="33">
        <v>2.25</v>
      </c>
      <c r="D47" s="114">
        <v>2.25</v>
      </c>
      <c r="E47" s="28"/>
      <c r="F47" s="29"/>
      <c r="G47" s="31"/>
      <c r="H47" s="31"/>
      <c r="I47" s="56"/>
      <c r="J47" s="57"/>
      <c r="K47" s="58">
        <v>300</v>
      </c>
      <c r="L47" s="58">
        <f>D47*K47</f>
        <v>675</v>
      </c>
      <c r="M47" s="37"/>
      <c r="N47" s="50"/>
      <c r="O47" s="72">
        <v>105</v>
      </c>
      <c r="P47" s="72">
        <f>D47*O47</f>
        <v>236.25</v>
      </c>
      <c r="Q47" s="45"/>
      <c r="R47" s="48"/>
      <c r="S47" s="46">
        <v>118</v>
      </c>
      <c r="T47" s="46">
        <f t="shared" si="4"/>
        <v>265.5</v>
      </c>
      <c r="U47" s="68"/>
      <c r="V47" s="69"/>
      <c r="W47" s="70"/>
      <c r="X47" s="70"/>
      <c r="Y47" s="43"/>
      <c r="Z47" s="53"/>
      <c r="AA47" s="44">
        <v>160</v>
      </c>
      <c r="AB47" s="44">
        <f>D47*AA47</f>
        <v>360</v>
      </c>
    </row>
    <row r="48" spans="1:28" x14ac:dyDescent="0.25">
      <c r="A48" s="26" t="s">
        <v>71</v>
      </c>
      <c r="B48" s="26"/>
      <c r="C48" s="33">
        <v>0.23</v>
      </c>
      <c r="D48" s="114">
        <v>0.1</v>
      </c>
      <c r="E48" s="28"/>
      <c r="F48" s="29"/>
      <c r="G48" s="31"/>
      <c r="H48" s="31"/>
      <c r="I48" s="56"/>
      <c r="J48" s="57"/>
      <c r="K48" s="58"/>
      <c r="L48" s="58"/>
      <c r="M48" s="37"/>
      <c r="N48" s="50"/>
      <c r="O48" s="38"/>
      <c r="P48" s="38"/>
      <c r="Q48" s="45"/>
      <c r="R48" s="78" t="s">
        <v>364</v>
      </c>
      <c r="S48" s="75">
        <v>4200</v>
      </c>
      <c r="T48" s="75">
        <f t="shared" si="4"/>
        <v>420</v>
      </c>
      <c r="U48" s="68"/>
      <c r="V48" s="69"/>
      <c r="W48" s="70"/>
      <c r="X48" s="70"/>
      <c r="Y48" s="43"/>
      <c r="Z48" s="53"/>
      <c r="AA48" s="44"/>
      <c r="AB48" s="44"/>
    </row>
    <row r="49" spans="1:28" x14ac:dyDescent="0.25">
      <c r="A49" s="26" t="s">
        <v>345</v>
      </c>
      <c r="B49" s="26"/>
      <c r="C49" s="33">
        <v>0.01</v>
      </c>
      <c r="D49" s="114">
        <v>0.01</v>
      </c>
      <c r="E49" s="28"/>
      <c r="F49" s="29"/>
      <c r="G49" s="31"/>
      <c r="H49" s="31"/>
      <c r="I49" s="56"/>
      <c r="J49" s="57"/>
      <c r="K49" s="58"/>
      <c r="L49" s="58"/>
      <c r="M49" s="37"/>
      <c r="N49" s="50"/>
      <c r="O49" s="38"/>
      <c r="P49" s="38"/>
      <c r="Q49" s="45"/>
      <c r="R49" s="48"/>
      <c r="S49" s="75">
        <v>4000</v>
      </c>
      <c r="T49" s="75">
        <f t="shared" si="4"/>
        <v>40</v>
      </c>
      <c r="U49" s="68"/>
      <c r="V49" s="69"/>
      <c r="W49" s="70"/>
      <c r="X49" s="70"/>
      <c r="Y49" s="43"/>
      <c r="Z49" s="53"/>
      <c r="AA49" s="44"/>
      <c r="AB49" s="44"/>
    </row>
    <row r="50" spans="1:28" x14ac:dyDescent="0.25">
      <c r="A50" s="26" t="s">
        <v>155</v>
      </c>
      <c r="B50" s="26"/>
      <c r="C50" s="33">
        <v>0.23</v>
      </c>
      <c r="D50" s="114">
        <v>0.23</v>
      </c>
      <c r="E50" s="28"/>
      <c r="F50" s="29" t="s">
        <v>364</v>
      </c>
      <c r="G50" s="31">
        <v>238</v>
      </c>
      <c r="H50" s="31">
        <f>D50*G50</f>
        <v>54.74</v>
      </c>
      <c r="I50" s="56"/>
      <c r="J50" s="57"/>
      <c r="K50" s="58">
        <v>450</v>
      </c>
      <c r="L50" s="58">
        <f>D50*K50</f>
        <v>103.5</v>
      </c>
      <c r="M50" s="37"/>
      <c r="N50" s="50"/>
      <c r="O50" s="72">
        <v>140</v>
      </c>
      <c r="P50" s="72">
        <f>D50*O50</f>
        <v>32.200000000000003</v>
      </c>
      <c r="Q50" s="45"/>
      <c r="R50" s="48"/>
      <c r="S50" s="46">
        <v>240</v>
      </c>
      <c r="T50" s="46">
        <f t="shared" si="4"/>
        <v>55.2</v>
      </c>
      <c r="U50" s="68"/>
      <c r="V50" s="69"/>
      <c r="W50" s="70"/>
      <c r="X50" s="70"/>
      <c r="Y50" s="43"/>
      <c r="Z50" s="53"/>
      <c r="AA50" s="44"/>
      <c r="AB50" s="44"/>
    </row>
    <row r="51" spans="1:28" x14ac:dyDescent="0.25">
      <c r="A51" s="26" t="s">
        <v>226</v>
      </c>
      <c r="B51" s="26"/>
      <c r="C51" s="33">
        <v>2.25</v>
      </c>
      <c r="D51" s="114">
        <v>2.25</v>
      </c>
      <c r="E51" s="28"/>
      <c r="F51" s="29"/>
      <c r="G51" s="31">
        <v>158</v>
      </c>
      <c r="H51" s="31">
        <f>D51*G51</f>
        <v>355.5</v>
      </c>
      <c r="I51" s="56"/>
      <c r="J51" s="57"/>
      <c r="K51" s="58">
        <v>225</v>
      </c>
      <c r="L51" s="58">
        <f>D51*K51</f>
        <v>506.25</v>
      </c>
      <c r="M51" s="37"/>
      <c r="N51" s="50"/>
      <c r="O51" s="72">
        <v>75</v>
      </c>
      <c r="P51" s="72">
        <f>D51*O51</f>
        <v>168.75</v>
      </c>
      <c r="Q51" s="45"/>
      <c r="R51" s="48"/>
      <c r="S51" s="46">
        <v>174</v>
      </c>
      <c r="T51" s="46">
        <f t="shared" si="4"/>
        <v>391.5</v>
      </c>
      <c r="U51" s="68"/>
      <c r="V51" s="69"/>
      <c r="W51" s="70"/>
      <c r="X51" s="70"/>
      <c r="Y51" s="43"/>
      <c r="Z51" s="53"/>
      <c r="AA51" s="44">
        <v>240</v>
      </c>
      <c r="AB51" s="44">
        <f>D51*AA51</f>
        <v>540</v>
      </c>
    </row>
    <row r="52" spans="1:28" x14ac:dyDescent="0.25">
      <c r="A52" s="26" t="s">
        <v>73</v>
      </c>
      <c r="B52" s="26"/>
      <c r="C52" s="33">
        <v>0.05</v>
      </c>
      <c r="D52" s="114">
        <v>0.05</v>
      </c>
      <c r="E52" s="28"/>
      <c r="F52" s="29" t="s">
        <v>364</v>
      </c>
      <c r="G52" s="31">
        <v>1278</v>
      </c>
      <c r="H52" s="31">
        <f>D52*G52</f>
        <v>63.900000000000006</v>
      </c>
      <c r="I52" s="56"/>
      <c r="J52" s="57"/>
      <c r="K52" s="58"/>
      <c r="L52" s="58"/>
      <c r="M52" s="37"/>
      <c r="N52" s="50"/>
      <c r="O52" s="38"/>
      <c r="P52" s="38"/>
      <c r="Q52" s="45"/>
      <c r="R52" s="78" t="s">
        <v>364</v>
      </c>
      <c r="S52" s="75">
        <v>1222</v>
      </c>
      <c r="T52" s="75">
        <f t="shared" si="4"/>
        <v>61.1</v>
      </c>
      <c r="U52" s="68"/>
      <c r="V52" s="69"/>
      <c r="W52" s="70"/>
      <c r="X52" s="70"/>
      <c r="Y52" s="43"/>
      <c r="Z52" s="53" t="s">
        <v>364</v>
      </c>
      <c r="AA52" s="44">
        <v>1600</v>
      </c>
      <c r="AB52" s="44">
        <f>D52*AA52</f>
        <v>80</v>
      </c>
    </row>
    <row r="53" spans="1:28" x14ac:dyDescent="0.25">
      <c r="A53" s="26" t="s">
        <v>195</v>
      </c>
      <c r="B53" s="26"/>
      <c r="C53" s="33">
        <v>0.11</v>
      </c>
      <c r="D53" s="114">
        <v>0.11</v>
      </c>
      <c r="E53" s="28"/>
      <c r="F53" s="29"/>
      <c r="G53" s="31"/>
      <c r="H53" s="31"/>
      <c r="I53" s="56"/>
      <c r="J53" s="57"/>
      <c r="K53" s="58"/>
      <c r="L53" s="58"/>
      <c r="M53" s="37"/>
      <c r="N53" s="50"/>
      <c r="O53" s="38"/>
      <c r="P53" s="38"/>
      <c r="Q53" s="45"/>
      <c r="R53" s="48"/>
      <c r="S53" s="75">
        <v>728</v>
      </c>
      <c r="T53" s="75">
        <f t="shared" si="4"/>
        <v>80.08</v>
      </c>
      <c r="U53" s="68"/>
      <c r="V53" s="69"/>
      <c r="W53" s="70"/>
      <c r="X53" s="70"/>
      <c r="Y53" s="43"/>
      <c r="Z53" s="53"/>
      <c r="AA53" s="44"/>
      <c r="AB53" s="44"/>
    </row>
    <row r="54" spans="1:28" x14ac:dyDescent="0.25">
      <c r="A54" s="26" t="s">
        <v>196</v>
      </c>
      <c r="B54" s="26"/>
      <c r="C54" s="33">
        <v>0.68</v>
      </c>
      <c r="D54" s="114">
        <v>0.68</v>
      </c>
      <c r="E54" s="28"/>
      <c r="F54" s="29"/>
      <c r="G54" s="31"/>
      <c r="H54" s="31"/>
      <c r="I54" s="56"/>
      <c r="J54" s="57"/>
      <c r="K54" s="58"/>
      <c r="L54" s="58"/>
      <c r="M54" s="37"/>
      <c r="N54" s="50"/>
      <c r="O54" s="72">
        <v>80</v>
      </c>
      <c r="P54" s="72">
        <f>D54*O54</f>
        <v>54.400000000000006</v>
      </c>
      <c r="Q54" s="45"/>
      <c r="R54" s="48"/>
      <c r="S54" s="46"/>
      <c r="T54" s="46"/>
      <c r="U54" s="68"/>
      <c r="V54" s="69"/>
      <c r="W54" s="70"/>
      <c r="X54" s="70"/>
      <c r="Y54" s="43"/>
      <c r="Z54" s="53"/>
      <c r="AA54" s="44"/>
      <c r="AB54" s="44"/>
    </row>
    <row r="55" spans="1:28" x14ac:dyDescent="0.25">
      <c r="A55" s="26" t="s">
        <v>197</v>
      </c>
      <c r="B55" s="26"/>
      <c r="C55" s="33">
        <v>0.34</v>
      </c>
      <c r="D55" s="114">
        <v>0.34</v>
      </c>
      <c r="E55" s="28"/>
      <c r="F55" s="29" t="s">
        <v>364</v>
      </c>
      <c r="G55" s="31">
        <v>48</v>
      </c>
      <c r="H55" s="31">
        <f>D55*G55</f>
        <v>16.32</v>
      </c>
      <c r="I55" s="56"/>
      <c r="J55" s="57"/>
      <c r="K55" s="58">
        <v>150</v>
      </c>
      <c r="L55" s="58">
        <f>D55*K55</f>
        <v>51.000000000000007</v>
      </c>
      <c r="M55" s="37"/>
      <c r="N55" s="50"/>
      <c r="O55" s="72">
        <v>40</v>
      </c>
      <c r="P55" s="72">
        <f>D55*O55</f>
        <v>13.600000000000001</v>
      </c>
      <c r="Q55" s="45"/>
      <c r="R55" s="48"/>
      <c r="S55" s="46"/>
      <c r="T55" s="46"/>
      <c r="U55" s="68"/>
      <c r="V55" s="69"/>
      <c r="W55" s="70"/>
      <c r="X55" s="70"/>
      <c r="Y55" s="43"/>
      <c r="Z55" s="53"/>
      <c r="AA55" s="44">
        <v>100</v>
      </c>
      <c r="AB55" s="44">
        <f>D55*AA55</f>
        <v>34</v>
      </c>
    </row>
    <row r="56" spans="1:28" x14ac:dyDescent="0.25">
      <c r="A56" s="95" t="s">
        <v>160</v>
      </c>
      <c r="B56" s="95"/>
      <c r="C56" s="107">
        <v>0.23</v>
      </c>
      <c r="D56" s="115">
        <v>0</v>
      </c>
      <c r="E56" s="28"/>
      <c r="F56" s="29"/>
      <c r="G56" s="31"/>
      <c r="H56" s="31"/>
      <c r="I56" s="56"/>
      <c r="J56" s="57"/>
      <c r="K56" s="58"/>
      <c r="L56" s="58"/>
      <c r="M56" s="37"/>
      <c r="N56" s="50"/>
      <c r="O56" s="38"/>
      <c r="P56" s="38"/>
      <c r="Q56" s="45"/>
      <c r="R56" s="48"/>
      <c r="S56" s="46"/>
      <c r="T56" s="46"/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95" t="s">
        <v>346</v>
      </c>
      <c r="B57" s="95"/>
      <c r="C57" s="107">
        <v>1.1299999999999999</v>
      </c>
      <c r="D57" s="115">
        <v>0</v>
      </c>
      <c r="E57" s="28"/>
      <c r="F57" s="29"/>
      <c r="G57" s="31"/>
      <c r="H57" s="31"/>
      <c r="I57" s="56"/>
      <c r="J57" s="57"/>
      <c r="K57" s="58"/>
      <c r="L57" s="58"/>
      <c r="M57" s="37"/>
      <c r="N57" s="50"/>
      <c r="O57" s="38"/>
      <c r="P57" s="38"/>
      <c r="Q57" s="45"/>
      <c r="R57" s="48"/>
      <c r="S57" s="46"/>
      <c r="T57" s="46"/>
      <c r="U57" s="68"/>
      <c r="V57" s="69"/>
      <c r="W57" s="70"/>
      <c r="X57" s="70"/>
      <c r="Y57" s="43"/>
      <c r="Z57" s="53"/>
      <c r="AA57" s="44"/>
      <c r="AB57" s="44"/>
    </row>
    <row r="58" spans="1:28" x14ac:dyDescent="0.25">
      <c r="A58" s="26" t="s">
        <v>164</v>
      </c>
      <c r="B58" s="26"/>
      <c r="C58" s="33">
        <v>0.01</v>
      </c>
      <c r="D58" s="114">
        <v>0.01</v>
      </c>
      <c r="E58" s="28"/>
      <c r="F58" s="29"/>
      <c r="G58" s="31">
        <v>598</v>
      </c>
      <c r="H58" s="31">
        <f>D58*G58</f>
        <v>5.98</v>
      </c>
      <c r="I58" s="56"/>
      <c r="J58" s="57"/>
      <c r="K58" s="58">
        <v>225</v>
      </c>
      <c r="L58" s="58">
        <f>D58*K58</f>
        <v>2.25</v>
      </c>
      <c r="M58" s="37"/>
      <c r="N58" s="50"/>
      <c r="O58" s="38">
        <v>212.5</v>
      </c>
      <c r="P58" s="38">
        <f>D58*O58</f>
        <v>2.125</v>
      </c>
      <c r="Q58" s="45"/>
      <c r="R58" s="48" t="s">
        <v>364</v>
      </c>
      <c r="S58" s="46">
        <v>380</v>
      </c>
      <c r="T58" s="46">
        <f t="shared" ref="T58:T60" si="5">D58*S58</f>
        <v>3.8000000000000003</v>
      </c>
      <c r="U58" s="68"/>
      <c r="V58" s="69"/>
      <c r="W58" s="70"/>
      <c r="X58" s="70"/>
      <c r="Y58" s="43"/>
      <c r="Z58" s="53"/>
      <c r="AA58" s="74">
        <v>200</v>
      </c>
      <c r="AB58" s="74">
        <f>D58*AA58</f>
        <v>2</v>
      </c>
    </row>
    <row r="59" spans="1:28" x14ac:dyDescent="0.25">
      <c r="A59" s="26" t="s">
        <v>212</v>
      </c>
      <c r="B59" s="26"/>
      <c r="C59" s="33">
        <v>0.01</v>
      </c>
      <c r="D59" s="114">
        <v>0.01</v>
      </c>
      <c r="E59" s="28"/>
      <c r="F59" s="29" t="s">
        <v>364</v>
      </c>
      <c r="G59" s="31">
        <v>874</v>
      </c>
      <c r="H59" s="31">
        <f>D59*G59</f>
        <v>8.74</v>
      </c>
      <c r="I59" s="56"/>
      <c r="J59" s="57" t="s">
        <v>364</v>
      </c>
      <c r="K59" s="58">
        <v>600</v>
      </c>
      <c r="L59" s="58">
        <f>D59*K59</f>
        <v>6</v>
      </c>
      <c r="M59" s="37"/>
      <c r="N59" s="50"/>
      <c r="O59" s="72">
        <v>235</v>
      </c>
      <c r="P59" s="72">
        <f>D59*O59</f>
        <v>2.35</v>
      </c>
      <c r="Q59" s="45"/>
      <c r="R59" s="48"/>
      <c r="S59" s="46">
        <v>784</v>
      </c>
      <c r="T59" s="46">
        <f t="shared" si="5"/>
        <v>7.84</v>
      </c>
      <c r="U59" s="68"/>
      <c r="V59" s="69"/>
      <c r="W59" s="70"/>
      <c r="X59" s="70"/>
      <c r="Y59" s="43"/>
      <c r="Z59" s="53"/>
      <c r="AA59" s="44">
        <v>1200</v>
      </c>
      <c r="AB59" s="44">
        <f>D59*AA59</f>
        <v>12</v>
      </c>
    </row>
    <row r="60" spans="1:28" x14ac:dyDescent="0.25">
      <c r="A60" s="26" t="s">
        <v>165</v>
      </c>
      <c r="B60" s="26"/>
      <c r="C60" s="33">
        <v>0.23</v>
      </c>
      <c r="D60" s="114">
        <v>0.23</v>
      </c>
      <c r="E60" s="28"/>
      <c r="F60" s="29" t="s">
        <v>364</v>
      </c>
      <c r="G60" s="31">
        <v>168</v>
      </c>
      <c r="H60" s="31">
        <f>D60*G60</f>
        <v>38.64</v>
      </c>
      <c r="I60" s="56"/>
      <c r="J60" s="57"/>
      <c r="K60" s="58">
        <v>180</v>
      </c>
      <c r="L60" s="58">
        <f>D60*K60</f>
        <v>41.4</v>
      </c>
      <c r="M60" s="37"/>
      <c r="N60" s="50"/>
      <c r="O60" s="72">
        <v>105</v>
      </c>
      <c r="P60" s="72">
        <f>D60*O60</f>
        <v>24.150000000000002</v>
      </c>
      <c r="Q60" s="45"/>
      <c r="R60" s="48"/>
      <c r="S60" s="46">
        <v>274</v>
      </c>
      <c r="T60" s="46">
        <f t="shared" si="5"/>
        <v>63.02</v>
      </c>
      <c r="U60" s="68"/>
      <c r="V60" s="69"/>
      <c r="W60" s="70"/>
      <c r="X60" s="70"/>
      <c r="Y60" s="43"/>
      <c r="Z60" s="53"/>
      <c r="AA60" s="44"/>
      <c r="AB60" s="44"/>
    </row>
    <row r="61" spans="1:28" x14ac:dyDescent="0.25">
      <c r="A61" s="26" t="s">
        <v>77</v>
      </c>
      <c r="B61" s="26"/>
      <c r="C61" s="33">
        <v>0.11</v>
      </c>
      <c r="D61" s="114">
        <v>0.11</v>
      </c>
      <c r="E61" s="28"/>
      <c r="F61" s="29" t="s">
        <v>364</v>
      </c>
      <c r="G61" s="31">
        <v>38</v>
      </c>
      <c r="H61" s="31">
        <f>D61*G61</f>
        <v>4.18</v>
      </c>
      <c r="I61" s="56"/>
      <c r="J61" s="57"/>
      <c r="K61" s="58"/>
      <c r="L61" s="58"/>
      <c r="M61" s="37"/>
      <c r="N61" s="50"/>
      <c r="O61" s="72">
        <v>31.5</v>
      </c>
      <c r="P61" s="72">
        <f>D61*O61</f>
        <v>3.4649999999999999</v>
      </c>
      <c r="Q61" s="45"/>
      <c r="R61" s="48"/>
      <c r="S61" s="46"/>
      <c r="T61" s="46"/>
      <c r="U61" s="68"/>
      <c r="V61" s="69"/>
      <c r="W61" s="70"/>
      <c r="X61" s="70"/>
      <c r="Y61" s="43"/>
      <c r="Z61" s="53" t="s">
        <v>364</v>
      </c>
      <c r="AA61" s="44">
        <v>40</v>
      </c>
      <c r="AB61" s="44">
        <f>D61*AA61</f>
        <v>4.4000000000000004</v>
      </c>
    </row>
    <row r="62" spans="1:28" x14ac:dyDescent="0.25">
      <c r="A62" s="26" t="s">
        <v>219</v>
      </c>
      <c r="B62" s="26"/>
      <c r="C62" s="33">
        <v>2.25</v>
      </c>
      <c r="D62" s="114">
        <v>2.25</v>
      </c>
      <c r="E62" s="28"/>
      <c r="F62" s="29"/>
      <c r="G62" s="31"/>
      <c r="H62" s="31"/>
      <c r="I62" s="56"/>
      <c r="J62" s="57"/>
      <c r="K62" s="81">
        <v>150</v>
      </c>
      <c r="L62" s="81">
        <f>D62*K62</f>
        <v>337.5</v>
      </c>
      <c r="M62" s="37"/>
      <c r="N62" s="50"/>
      <c r="O62" s="38"/>
      <c r="P62" s="38"/>
      <c r="Q62" s="45"/>
      <c r="R62" s="48"/>
      <c r="S62" s="46">
        <v>166</v>
      </c>
      <c r="T62" s="46">
        <f t="shared" ref="T62:T65" si="6">D62*S62</f>
        <v>373.5</v>
      </c>
      <c r="U62" s="68"/>
      <c r="V62" s="69"/>
      <c r="W62" s="70"/>
      <c r="X62" s="70"/>
      <c r="Y62" s="43"/>
      <c r="Z62" s="53"/>
      <c r="AA62" s="44"/>
      <c r="AB62" s="44"/>
    </row>
    <row r="63" spans="1:28" x14ac:dyDescent="0.25">
      <c r="A63" s="26" t="s">
        <v>82</v>
      </c>
      <c r="B63" s="26"/>
      <c r="C63" s="33">
        <v>2.25</v>
      </c>
      <c r="D63" s="114">
        <v>2.25</v>
      </c>
      <c r="E63" s="28"/>
      <c r="F63" s="29"/>
      <c r="G63" s="31"/>
      <c r="H63" s="31"/>
      <c r="I63" s="56"/>
      <c r="J63" s="57"/>
      <c r="K63" s="81">
        <v>225</v>
      </c>
      <c r="L63" s="81">
        <f>D63*K63</f>
        <v>506.25</v>
      </c>
      <c r="M63" s="37"/>
      <c r="N63" s="50"/>
      <c r="O63" s="38"/>
      <c r="P63" s="38"/>
      <c r="Q63" s="45"/>
      <c r="R63" s="48"/>
      <c r="S63" s="46">
        <v>348</v>
      </c>
      <c r="T63" s="46">
        <f t="shared" si="6"/>
        <v>783</v>
      </c>
      <c r="U63" s="68"/>
      <c r="V63" s="69"/>
      <c r="W63" s="70"/>
      <c r="X63" s="70"/>
      <c r="Y63" s="43"/>
      <c r="Z63" s="53"/>
      <c r="AA63" s="44"/>
      <c r="AB63" s="44"/>
    </row>
    <row r="64" spans="1:28" x14ac:dyDescent="0.25">
      <c r="A64" s="26" t="s">
        <v>83</v>
      </c>
      <c r="B64" s="26"/>
      <c r="C64" s="33">
        <v>3.38</v>
      </c>
      <c r="D64" s="114">
        <v>3.38</v>
      </c>
      <c r="E64" s="28"/>
      <c r="F64" s="29"/>
      <c r="G64" s="73">
        <v>178</v>
      </c>
      <c r="H64" s="73">
        <f>D64*G64</f>
        <v>601.64</v>
      </c>
      <c r="I64" s="56"/>
      <c r="J64" s="57"/>
      <c r="K64" s="58"/>
      <c r="L64" s="58"/>
      <c r="M64" s="37"/>
      <c r="N64" s="50"/>
      <c r="O64" s="38"/>
      <c r="P64" s="38"/>
      <c r="Q64" s="45"/>
      <c r="R64" s="48"/>
      <c r="S64" s="46">
        <v>198</v>
      </c>
      <c r="T64" s="46">
        <f t="shared" si="6"/>
        <v>669.24</v>
      </c>
      <c r="U64" s="68"/>
      <c r="V64" s="69"/>
      <c r="W64" s="70"/>
      <c r="X64" s="70"/>
      <c r="Y64" s="43"/>
      <c r="Z64" s="53" t="s">
        <v>364</v>
      </c>
      <c r="AA64" s="44">
        <v>240</v>
      </c>
      <c r="AB64" s="44">
        <f>D64*AA64</f>
        <v>811.19999999999993</v>
      </c>
    </row>
    <row r="65" spans="1:28" x14ac:dyDescent="0.25">
      <c r="A65" s="26" t="s">
        <v>84</v>
      </c>
      <c r="B65" s="26"/>
      <c r="C65" s="33">
        <v>0.11</v>
      </c>
      <c r="D65" s="114">
        <v>0.11</v>
      </c>
      <c r="E65" s="28"/>
      <c r="F65" s="29"/>
      <c r="G65" s="31"/>
      <c r="H65" s="31"/>
      <c r="I65" s="56"/>
      <c r="J65" s="57"/>
      <c r="K65" s="58"/>
      <c r="L65" s="58"/>
      <c r="M65" s="37"/>
      <c r="N65" s="50"/>
      <c r="O65" s="38"/>
      <c r="P65" s="38"/>
      <c r="Q65" s="45"/>
      <c r="R65" s="48"/>
      <c r="S65" s="75">
        <v>4200</v>
      </c>
      <c r="T65" s="75">
        <f t="shared" si="6"/>
        <v>462</v>
      </c>
      <c r="U65" s="68"/>
      <c r="V65" s="69"/>
      <c r="W65" s="70"/>
      <c r="X65" s="70"/>
      <c r="Y65" s="43"/>
      <c r="Z65" s="53"/>
      <c r="AA65" s="44"/>
      <c r="AB65" s="44"/>
    </row>
    <row r="66" spans="1:28" x14ac:dyDescent="0.25">
      <c r="A66" s="95" t="s">
        <v>172</v>
      </c>
      <c r="B66" s="95"/>
      <c r="C66" s="107">
        <v>1.1299999999999999</v>
      </c>
      <c r="D66" s="115">
        <v>0</v>
      </c>
      <c r="E66" s="28"/>
      <c r="F66" s="29"/>
      <c r="G66" s="31"/>
      <c r="H66" s="31"/>
      <c r="I66" s="56"/>
      <c r="J66" s="57"/>
      <c r="K66" s="58"/>
      <c r="L66" s="58"/>
      <c r="M66" s="37"/>
      <c r="N66" s="50"/>
      <c r="O66" s="38"/>
      <c r="P66" s="38"/>
      <c r="Q66" s="45"/>
      <c r="R66" s="48"/>
      <c r="S66" s="46"/>
      <c r="T66" s="46"/>
      <c r="U66" s="68"/>
      <c r="V66" s="69"/>
      <c r="W66" s="70"/>
      <c r="X66" s="70"/>
      <c r="Y66" s="43"/>
      <c r="Z66" s="53"/>
      <c r="AA66" s="44"/>
      <c r="AB66" s="44"/>
    </row>
    <row r="67" spans="1:28" x14ac:dyDescent="0.25">
      <c r="A67" s="95" t="s">
        <v>347</v>
      </c>
      <c r="B67" s="95"/>
      <c r="C67" s="107">
        <v>0.61</v>
      </c>
      <c r="D67" s="115">
        <v>0</v>
      </c>
      <c r="E67" s="28"/>
      <c r="F67" s="29"/>
      <c r="G67" s="31"/>
      <c r="H67" s="31"/>
      <c r="I67" s="56"/>
      <c r="J67" s="57"/>
      <c r="K67" s="58"/>
      <c r="L67" s="58"/>
      <c r="M67" s="37"/>
      <c r="N67" s="50"/>
      <c r="O67" s="38"/>
      <c r="P67" s="38"/>
      <c r="Q67" s="45"/>
      <c r="R67" s="48"/>
      <c r="S67" s="46"/>
      <c r="T67" s="46"/>
      <c r="U67" s="68"/>
      <c r="V67" s="69"/>
      <c r="W67" s="70"/>
      <c r="X67" s="70"/>
      <c r="Y67" s="43"/>
      <c r="Z67" s="53"/>
      <c r="AA67" s="44"/>
      <c r="AB67" s="44"/>
    </row>
    <row r="68" spans="1:28" x14ac:dyDescent="0.25">
      <c r="A68" s="26" t="s">
        <v>198</v>
      </c>
      <c r="B68" s="26"/>
      <c r="C68" s="33">
        <v>0.1</v>
      </c>
      <c r="D68" s="114">
        <v>0.1</v>
      </c>
      <c r="E68" s="28"/>
      <c r="F68" s="29"/>
      <c r="G68" s="31"/>
      <c r="H68" s="31"/>
      <c r="I68" s="56"/>
      <c r="J68" s="57"/>
      <c r="K68" s="58">
        <v>450</v>
      </c>
      <c r="L68" s="58">
        <f>D68*K68</f>
        <v>45</v>
      </c>
      <c r="M68" s="37"/>
      <c r="N68" s="50"/>
      <c r="O68" s="72">
        <v>236.5</v>
      </c>
      <c r="P68" s="72">
        <f>D68*O68</f>
        <v>23.650000000000002</v>
      </c>
      <c r="Q68" s="45"/>
      <c r="R68" s="48"/>
      <c r="S68" s="46">
        <v>685</v>
      </c>
      <c r="T68" s="46">
        <f t="shared" ref="T68:T73" si="7">D68*S68</f>
        <v>68.5</v>
      </c>
      <c r="U68" s="68"/>
      <c r="V68" s="69"/>
      <c r="W68" s="70"/>
      <c r="X68" s="70"/>
      <c r="Y68" s="43"/>
      <c r="Z68" s="53"/>
      <c r="AA68" s="44"/>
      <c r="AB68" s="44"/>
    </row>
    <row r="69" spans="1:28" x14ac:dyDescent="0.25">
      <c r="A69" s="26" t="s">
        <v>220</v>
      </c>
      <c r="B69" s="26"/>
      <c r="C69" s="33">
        <v>0.23</v>
      </c>
      <c r="D69" s="114">
        <v>0.23</v>
      </c>
      <c r="E69" s="28"/>
      <c r="F69" s="29" t="s">
        <v>364</v>
      </c>
      <c r="G69" s="31">
        <v>324</v>
      </c>
      <c r="H69" s="31">
        <f>D69*G69</f>
        <v>74.52000000000001</v>
      </c>
      <c r="I69" s="56"/>
      <c r="J69" s="57"/>
      <c r="K69" s="58">
        <v>300</v>
      </c>
      <c r="L69" s="58">
        <f>D69*K69</f>
        <v>69</v>
      </c>
      <c r="M69" s="37"/>
      <c r="N69" s="50"/>
      <c r="O69" s="72">
        <v>162</v>
      </c>
      <c r="P69" s="72">
        <f>D69*O69</f>
        <v>37.260000000000005</v>
      </c>
      <c r="Q69" s="45"/>
      <c r="R69" s="48"/>
      <c r="S69" s="46">
        <v>344</v>
      </c>
      <c r="T69" s="46">
        <f t="shared" si="7"/>
        <v>79.12</v>
      </c>
      <c r="U69" s="68"/>
      <c r="V69" s="69"/>
      <c r="W69" s="70"/>
      <c r="X69" s="70"/>
      <c r="Y69" s="43"/>
      <c r="Z69" s="53"/>
      <c r="AA69" s="44">
        <v>400</v>
      </c>
      <c r="AB69" s="44">
        <f>D69*AA69</f>
        <v>92</v>
      </c>
    </row>
    <row r="70" spans="1:28" x14ac:dyDescent="0.25">
      <c r="A70" s="26" t="s">
        <v>199</v>
      </c>
      <c r="B70" s="26"/>
      <c r="C70" s="33">
        <v>2.25</v>
      </c>
      <c r="D70" s="114">
        <v>2.25</v>
      </c>
      <c r="E70" s="28"/>
      <c r="F70" s="29"/>
      <c r="G70" s="31">
        <v>274</v>
      </c>
      <c r="H70" s="31">
        <f>D70*G70</f>
        <v>616.5</v>
      </c>
      <c r="I70" s="56"/>
      <c r="J70" s="57"/>
      <c r="K70" s="81">
        <v>225</v>
      </c>
      <c r="L70" s="81">
        <f>D70*K70</f>
        <v>506.25</v>
      </c>
      <c r="M70" s="37"/>
      <c r="N70" s="50"/>
      <c r="O70" s="38">
        <v>420</v>
      </c>
      <c r="P70" s="38">
        <f>D70*O70</f>
        <v>945</v>
      </c>
      <c r="Q70" s="45"/>
      <c r="R70" s="48"/>
      <c r="S70" s="46">
        <v>560</v>
      </c>
      <c r="T70" s="46">
        <f t="shared" si="7"/>
        <v>1260</v>
      </c>
      <c r="U70" s="68"/>
      <c r="V70" s="69"/>
      <c r="W70" s="70"/>
      <c r="X70" s="70"/>
      <c r="Y70" s="43"/>
      <c r="Z70" s="53" t="s">
        <v>364</v>
      </c>
      <c r="AA70" s="44">
        <v>500</v>
      </c>
      <c r="AB70" s="44">
        <f>D70*AA70</f>
        <v>1125</v>
      </c>
    </row>
    <row r="71" spans="1:28" x14ac:dyDescent="0.25">
      <c r="A71" s="26" t="s">
        <v>214</v>
      </c>
      <c r="B71" s="26"/>
      <c r="C71" s="33">
        <v>0.02</v>
      </c>
      <c r="D71" s="114">
        <v>0.02</v>
      </c>
      <c r="E71" s="28"/>
      <c r="F71" s="29"/>
      <c r="G71" s="31">
        <v>1348</v>
      </c>
      <c r="H71" s="31">
        <f>D71*G71</f>
        <v>26.96</v>
      </c>
      <c r="I71" s="56"/>
      <c r="J71" s="57"/>
      <c r="K71" s="58">
        <v>900</v>
      </c>
      <c r="L71" s="58">
        <f>D71*K71</f>
        <v>18</v>
      </c>
      <c r="M71" s="37"/>
      <c r="N71" s="50"/>
      <c r="O71" s="38"/>
      <c r="P71" s="38"/>
      <c r="Q71" s="45"/>
      <c r="R71" s="48"/>
      <c r="S71" s="46">
        <v>900</v>
      </c>
      <c r="T71" s="46">
        <f t="shared" si="7"/>
        <v>18</v>
      </c>
      <c r="U71" s="68"/>
      <c r="V71" s="69"/>
      <c r="W71" s="70"/>
      <c r="X71" s="70"/>
      <c r="Y71" s="43"/>
      <c r="Z71" s="53"/>
      <c r="AA71" s="74">
        <v>500</v>
      </c>
      <c r="AB71" s="74">
        <f>D71*AA71</f>
        <v>10</v>
      </c>
    </row>
    <row r="72" spans="1:28" x14ac:dyDescent="0.25">
      <c r="A72" s="26" t="s">
        <v>176</v>
      </c>
      <c r="B72" s="26"/>
      <c r="C72" s="33">
        <v>1.1299999999999999</v>
      </c>
      <c r="D72" s="114">
        <v>1.1299999999999999</v>
      </c>
      <c r="E72" s="28"/>
      <c r="F72" s="29" t="s">
        <v>364</v>
      </c>
      <c r="G72" s="31">
        <v>438</v>
      </c>
      <c r="H72" s="31">
        <f>D72*G72</f>
        <v>494.93999999999994</v>
      </c>
      <c r="I72" s="56"/>
      <c r="J72" s="57"/>
      <c r="K72" s="58"/>
      <c r="L72" s="58"/>
      <c r="M72" s="37"/>
      <c r="N72" s="50"/>
      <c r="O72" s="38"/>
      <c r="P72" s="38"/>
      <c r="Q72" s="45"/>
      <c r="R72" s="48"/>
      <c r="S72" s="75">
        <v>448</v>
      </c>
      <c r="T72" s="75">
        <f t="shared" si="7"/>
        <v>506.23999999999995</v>
      </c>
      <c r="U72" s="68"/>
      <c r="V72" s="69"/>
      <c r="W72" s="70"/>
      <c r="X72" s="70"/>
      <c r="Y72" s="43"/>
      <c r="Z72" s="53"/>
      <c r="AA72" s="44"/>
      <c r="AB72" s="44"/>
    </row>
    <row r="73" spans="1:28" x14ac:dyDescent="0.25">
      <c r="A73" s="26" t="s">
        <v>97</v>
      </c>
      <c r="B73" s="26"/>
      <c r="C73" s="33">
        <v>1.1299999999999999</v>
      </c>
      <c r="D73" s="114">
        <v>1.1299999999999999</v>
      </c>
      <c r="E73" s="28"/>
      <c r="F73" s="29"/>
      <c r="G73" s="73">
        <v>148</v>
      </c>
      <c r="H73" s="73">
        <f>D73*G73</f>
        <v>167.23999999999998</v>
      </c>
      <c r="I73" s="56"/>
      <c r="J73" s="57"/>
      <c r="K73" s="58">
        <v>225</v>
      </c>
      <c r="L73" s="58">
        <f>D73*K73</f>
        <v>254.24999999999997</v>
      </c>
      <c r="M73" s="37"/>
      <c r="N73" s="50"/>
      <c r="O73" s="38"/>
      <c r="P73" s="38"/>
      <c r="Q73" s="45"/>
      <c r="R73" s="48"/>
      <c r="S73" s="46">
        <v>240</v>
      </c>
      <c r="T73" s="46">
        <f t="shared" si="7"/>
        <v>271.2</v>
      </c>
      <c r="U73" s="68"/>
      <c r="V73" s="69"/>
      <c r="W73" s="70">
        <v>240</v>
      </c>
      <c r="X73" s="70">
        <f>D73*W73</f>
        <v>271.2</v>
      </c>
      <c r="Y73" s="43"/>
      <c r="Z73" s="53"/>
      <c r="AA73" s="44">
        <v>320</v>
      </c>
      <c r="AB73" s="44">
        <f>D73*AA73</f>
        <v>361.59999999999997</v>
      </c>
    </row>
    <row r="74" spans="1:28" x14ac:dyDescent="0.25">
      <c r="A74" s="24" t="s">
        <v>401</v>
      </c>
      <c r="C74" s="24"/>
      <c r="H74" s="32">
        <f>SUM(H73,H64,H14,H9,H8)</f>
        <v>993.32600000000002</v>
      </c>
      <c r="L74" s="32">
        <f>SUM(L70,L63,L62,L42,L33,L32,L20,)</f>
        <v>3987</v>
      </c>
      <c r="P74" s="32">
        <f>SUM(P69,P68,P61,P60,P59,P55,P54,P51,P50,P47,P45,P37,P36,P30,P26,P25,P24,P23,P22,P21,P18,P13)</f>
        <v>4249.1899999999996</v>
      </c>
      <c r="T74" s="32">
        <f>SUM(T72,T65,T53,T52,T49,T48,T46,T41,T39,T38,T35,T34,T31,T28,T27,T19,T17,)</f>
        <v>7854.97</v>
      </c>
      <c r="X74" s="32">
        <f>SUM(X11)</f>
        <v>132</v>
      </c>
      <c r="AB74" s="32">
        <f>SUM(AB71,AB58,AB29,AB16,AB15,AB12)</f>
        <v>920.56</v>
      </c>
    </row>
    <row r="75" spans="1:28" x14ac:dyDescent="0.25">
      <c r="C75" s="24"/>
    </row>
    <row r="76" spans="1:28" x14ac:dyDescent="0.25">
      <c r="A76" s="24" t="s">
        <v>402</v>
      </c>
      <c r="C76" s="146">
        <f>SUM(H74,L74,P74,T74,X74,AB74)</f>
        <v>18137.046000000002</v>
      </c>
      <c r="D76" s="146"/>
    </row>
    <row r="77" spans="1:28" x14ac:dyDescent="0.25">
      <c r="C77" s="24"/>
    </row>
    <row r="78" spans="1:28" x14ac:dyDescent="0.25">
      <c r="C78" s="24"/>
    </row>
    <row r="79" spans="1:28" x14ac:dyDescent="0.25">
      <c r="A79" s="100" t="s">
        <v>404</v>
      </c>
      <c r="C79" s="24"/>
    </row>
    <row r="80" spans="1:28" x14ac:dyDescent="0.25">
      <c r="A80" s="71" t="s">
        <v>400</v>
      </c>
      <c r="C80" s="24"/>
    </row>
  </sheetData>
  <mergeCells count="33">
    <mergeCell ref="C76:D76"/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T6:T7"/>
    <mergeCell ref="Q6:Q7"/>
    <mergeCell ref="R6:R7"/>
    <mergeCell ref="S6:S7"/>
    <mergeCell ref="H6:H7"/>
    <mergeCell ref="P6:P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G6:G7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opLeftCell="A47" zoomScaleNormal="100" workbookViewId="0">
      <selection activeCell="F74" sqref="F74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4" width="9.109375" style="24"/>
    <col min="5" max="5" width="9.109375" style="24" customWidth="1"/>
    <col min="6" max="6" width="9.109375" style="30"/>
    <col min="7" max="7" width="9.109375" style="32"/>
    <col min="8" max="8" width="9.109375" style="32" customWidth="1"/>
    <col min="9" max="9" width="9.109375" style="24" customWidth="1"/>
    <col min="10" max="10" width="9.109375" style="30"/>
    <col min="11" max="11" width="9.109375" style="32"/>
    <col min="12" max="12" width="9.109375" style="32" customWidth="1"/>
    <col min="13" max="13" width="9.109375" style="24" customWidth="1"/>
    <col min="14" max="14" width="9.109375" style="30"/>
    <col min="15" max="15" width="9.109375" style="32"/>
    <col min="16" max="16" width="9.109375" style="32" customWidth="1"/>
    <col min="17" max="17" width="9.109375" style="24" customWidth="1"/>
    <col min="18" max="18" width="9.109375" style="30"/>
    <col min="19" max="19" width="12.88671875" style="32" bestFit="1" customWidth="1"/>
    <col min="20" max="20" width="9.109375" style="32" customWidth="1"/>
    <col min="21" max="21" width="9.109375" style="24" customWidth="1"/>
    <col min="22" max="22" width="9.109375" style="30"/>
    <col min="23" max="23" width="9.109375" style="32"/>
    <col min="24" max="24" width="9.109375" style="32" customWidth="1"/>
    <col min="25" max="25" width="9.109375" style="24" customWidth="1"/>
    <col min="26" max="26" width="9.109375" style="30"/>
    <col min="27" max="27" width="9.109375" style="32"/>
    <col min="28" max="28" width="9.109375" style="32" customWidth="1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255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257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372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22" t="s">
        <v>10</v>
      </c>
      <c r="B7" s="34" t="s">
        <v>11</v>
      </c>
      <c r="C7" s="165"/>
      <c r="D7" s="167"/>
      <c r="E7" s="145"/>
      <c r="F7" s="172"/>
      <c r="G7" s="173"/>
      <c r="H7" s="173"/>
      <c r="I7" s="168"/>
      <c r="J7" s="168"/>
      <c r="K7" s="169"/>
      <c r="L7" s="169"/>
      <c r="M7" s="170"/>
      <c r="N7" s="170"/>
      <c r="O7" s="171"/>
      <c r="P7" s="171"/>
      <c r="Q7" s="175"/>
      <c r="R7" s="175"/>
      <c r="S7" s="174"/>
      <c r="T7" s="174"/>
      <c r="U7" s="176"/>
      <c r="V7" s="176"/>
      <c r="W7" s="177"/>
      <c r="X7" s="177"/>
      <c r="Y7" s="178"/>
      <c r="Z7" s="178"/>
      <c r="AA7" s="179"/>
      <c r="AB7" s="179"/>
    </row>
    <row r="8" spans="1:28" x14ac:dyDescent="0.25">
      <c r="A8" s="26" t="s">
        <v>200</v>
      </c>
      <c r="B8" s="26"/>
      <c r="C8" s="36">
        <v>0.63</v>
      </c>
      <c r="D8" s="112">
        <v>0.63</v>
      </c>
      <c r="E8" s="28"/>
      <c r="F8" s="29"/>
      <c r="G8" s="73">
        <v>10.8</v>
      </c>
      <c r="H8" s="73">
        <f>D8*G8</f>
        <v>6.8040000000000003</v>
      </c>
      <c r="I8" s="56"/>
      <c r="J8" s="57"/>
      <c r="K8" s="58">
        <v>16</v>
      </c>
      <c r="L8" s="58">
        <f>D8*K8</f>
        <v>10.08</v>
      </c>
      <c r="M8" s="37"/>
      <c r="N8" s="50"/>
      <c r="O8" s="38">
        <v>12</v>
      </c>
      <c r="P8" s="38">
        <f>D8*O8</f>
        <v>7.5600000000000005</v>
      </c>
      <c r="Q8" s="45"/>
      <c r="R8" s="48"/>
      <c r="S8" s="46">
        <v>18</v>
      </c>
      <c r="T8" s="46">
        <f>D8*S8</f>
        <v>11.34</v>
      </c>
      <c r="U8" s="68"/>
      <c r="V8" s="69"/>
      <c r="W8" s="70"/>
      <c r="X8" s="70"/>
      <c r="Y8" s="43"/>
      <c r="Z8" s="53"/>
      <c r="AA8" s="44">
        <v>12</v>
      </c>
      <c r="AB8" s="44">
        <f>D8*AA8</f>
        <v>7.5600000000000005</v>
      </c>
    </row>
    <row r="9" spans="1:28" x14ac:dyDescent="0.25">
      <c r="A9" s="26" t="s">
        <v>183</v>
      </c>
      <c r="B9" s="26"/>
      <c r="C9" s="36">
        <v>0.63</v>
      </c>
      <c r="D9" s="112">
        <v>0.63</v>
      </c>
      <c r="E9" s="28"/>
      <c r="F9" s="29"/>
      <c r="G9" s="73">
        <v>13.8</v>
      </c>
      <c r="H9" s="73">
        <f>D9*G9</f>
        <v>8.6940000000000008</v>
      </c>
      <c r="I9" s="56"/>
      <c r="J9" s="57" t="s">
        <v>364</v>
      </c>
      <c r="K9" s="58">
        <v>24</v>
      </c>
      <c r="L9" s="58">
        <f>D9*K9</f>
        <v>15.120000000000001</v>
      </c>
      <c r="M9" s="37"/>
      <c r="N9" s="50"/>
      <c r="O9" s="38"/>
      <c r="P9" s="38"/>
      <c r="Q9" s="45"/>
      <c r="R9" s="48"/>
      <c r="S9" s="46"/>
      <c r="T9" s="46"/>
      <c r="U9" s="68"/>
      <c r="V9" s="69"/>
      <c r="W9" s="70"/>
      <c r="X9" s="70"/>
      <c r="Y9" s="43"/>
      <c r="Z9" s="53" t="s">
        <v>364</v>
      </c>
      <c r="AA9" s="44">
        <v>50</v>
      </c>
      <c r="AB9" s="44">
        <f>D9*AA9</f>
        <v>31.5</v>
      </c>
    </row>
    <row r="10" spans="1:28" x14ac:dyDescent="0.25">
      <c r="A10" s="26" t="s">
        <v>304</v>
      </c>
      <c r="B10" s="26" t="s">
        <v>100</v>
      </c>
      <c r="C10" s="36">
        <v>0.06</v>
      </c>
      <c r="D10" s="112">
        <v>0.06</v>
      </c>
      <c r="E10" s="28"/>
      <c r="F10" s="29" t="s">
        <v>364</v>
      </c>
      <c r="G10" s="31">
        <v>848</v>
      </c>
      <c r="H10" s="31">
        <f>D10*G10</f>
        <v>50.879999999999995</v>
      </c>
      <c r="I10" s="56"/>
      <c r="J10" s="57"/>
      <c r="K10" s="58"/>
      <c r="L10" s="58"/>
      <c r="M10" s="37"/>
      <c r="N10" s="50"/>
      <c r="O10" s="38"/>
      <c r="P10" s="38"/>
      <c r="Q10" s="45"/>
      <c r="R10" s="48" t="s">
        <v>364</v>
      </c>
      <c r="S10" s="46">
        <v>900</v>
      </c>
      <c r="T10" s="46">
        <f>D10*S10</f>
        <v>54</v>
      </c>
      <c r="U10" s="68"/>
      <c r="V10" s="69"/>
      <c r="W10" s="77">
        <v>1200</v>
      </c>
      <c r="X10" s="77">
        <f>D10*W10</f>
        <v>72</v>
      </c>
      <c r="Y10" s="43"/>
      <c r="Z10" s="53"/>
      <c r="AA10" s="44"/>
      <c r="AB10" s="44"/>
    </row>
    <row r="11" spans="1:28" x14ac:dyDescent="0.25">
      <c r="A11" s="26" t="s">
        <v>101</v>
      </c>
      <c r="B11" s="26"/>
      <c r="C11" s="36">
        <v>0.06</v>
      </c>
      <c r="D11" s="112">
        <v>0.06</v>
      </c>
      <c r="E11" s="28"/>
      <c r="F11" s="29"/>
      <c r="G11" s="31"/>
      <c r="H11" s="31"/>
      <c r="I11" s="56"/>
      <c r="J11" s="57"/>
      <c r="K11" s="58">
        <v>225</v>
      </c>
      <c r="L11" s="58">
        <f>D11*K11</f>
        <v>13.5</v>
      </c>
      <c r="M11" s="37"/>
      <c r="N11" s="50"/>
      <c r="O11" s="38"/>
      <c r="P11" s="38"/>
      <c r="Q11" s="45"/>
      <c r="R11" s="48"/>
      <c r="S11" s="75">
        <v>118</v>
      </c>
      <c r="T11" s="75">
        <f>D11*S11</f>
        <v>7.08</v>
      </c>
      <c r="U11" s="68"/>
      <c r="V11" s="69"/>
      <c r="W11" s="70"/>
      <c r="X11" s="70"/>
      <c r="Y11" s="43"/>
      <c r="Z11" s="53"/>
      <c r="AA11" s="44"/>
      <c r="AB11" s="44"/>
    </row>
    <row r="12" spans="1:28" x14ac:dyDescent="0.25">
      <c r="A12" s="26" t="s">
        <v>224</v>
      </c>
      <c r="B12" s="26"/>
      <c r="C12" s="36">
        <v>0.03</v>
      </c>
      <c r="D12" s="112">
        <v>0.03</v>
      </c>
      <c r="E12" s="28"/>
      <c r="F12" s="29"/>
      <c r="G12" s="31"/>
      <c r="H12" s="31"/>
      <c r="I12" s="56"/>
      <c r="J12" s="57"/>
      <c r="K12" s="58">
        <v>225</v>
      </c>
      <c r="L12" s="58">
        <f>D12*K12</f>
        <v>6.75</v>
      </c>
      <c r="M12" s="37"/>
      <c r="N12" s="50"/>
      <c r="O12" s="72">
        <v>125</v>
      </c>
      <c r="P12" s="72">
        <f>D12*O12</f>
        <v>3.75</v>
      </c>
      <c r="Q12" s="45"/>
      <c r="R12" s="48"/>
      <c r="S12" s="46"/>
      <c r="T12" s="46"/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6" t="s">
        <v>21</v>
      </c>
      <c r="B13" s="26"/>
      <c r="C13" s="36">
        <v>0.13</v>
      </c>
      <c r="D13" s="112">
        <v>0.13</v>
      </c>
      <c r="E13" s="28"/>
      <c r="F13" s="76" t="s">
        <v>364</v>
      </c>
      <c r="G13" s="73">
        <v>308</v>
      </c>
      <c r="H13" s="73">
        <f t="shared" ref="H13:H21" si="0">D13*G13</f>
        <v>40.04</v>
      </c>
      <c r="I13" s="56"/>
      <c r="J13" s="57"/>
      <c r="K13" s="58"/>
      <c r="L13" s="58"/>
      <c r="M13" s="37"/>
      <c r="N13" s="50"/>
      <c r="O13" s="38"/>
      <c r="P13" s="38"/>
      <c r="Q13" s="45"/>
      <c r="R13" s="48" t="s">
        <v>364</v>
      </c>
      <c r="S13" s="46">
        <v>748</v>
      </c>
      <c r="T13" s="46">
        <f>D13*S13</f>
        <v>97.240000000000009</v>
      </c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26" t="s">
        <v>22</v>
      </c>
      <c r="B14" s="26"/>
      <c r="C14" s="36">
        <v>0.63</v>
      </c>
      <c r="D14" s="112">
        <v>0.63</v>
      </c>
      <c r="E14" s="28"/>
      <c r="F14" s="29"/>
      <c r="G14" s="31">
        <v>158</v>
      </c>
      <c r="H14" s="31">
        <f t="shared" si="0"/>
        <v>99.54</v>
      </c>
      <c r="I14" s="56"/>
      <c r="J14" s="57"/>
      <c r="K14" s="81">
        <v>150</v>
      </c>
      <c r="L14" s="81">
        <f>D14*K14</f>
        <v>94.5</v>
      </c>
      <c r="M14" s="37"/>
      <c r="N14" s="50"/>
      <c r="O14" s="38">
        <v>315</v>
      </c>
      <c r="P14" s="38">
        <f>D14*O14</f>
        <v>198.45</v>
      </c>
      <c r="Q14" s="45"/>
      <c r="R14" s="48"/>
      <c r="S14" s="46">
        <v>480</v>
      </c>
      <c r="T14" s="46">
        <f>D14*S14</f>
        <v>302.39999999999998</v>
      </c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26" t="s">
        <v>25</v>
      </c>
      <c r="B15" s="26"/>
      <c r="C15" s="36">
        <v>0.31</v>
      </c>
      <c r="D15" s="112">
        <v>0.31</v>
      </c>
      <c r="E15" s="28"/>
      <c r="F15" s="29"/>
      <c r="G15" s="73">
        <v>218</v>
      </c>
      <c r="H15" s="73">
        <f t="shared" si="0"/>
        <v>67.58</v>
      </c>
      <c r="I15" s="56"/>
      <c r="J15" s="57"/>
      <c r="K15" s="58">
        <v>600</v>
      </c>
      <c r="L15" s="58">
        <f>D15*K15</f>
        <v>186</v>
      </c>
      <c r="M15" s="37"/>
      <c r="N15" s="50"/>
      <c r="O15" s="38"/>
      <c r="P15" s="38"/>
      <c r="Q15" s="45"/>
      <c r="R15" s="48"/>
      <c r="S15" s="46">
        <v>240</v>
      </c>
      <c r="T15" s="46">
        <f>D15*S15</f>
        <v>74.400000000000006</v>
      </c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26" t="s">
        <v>348</v>
      </c>
      <c r="B16" s="26"/>
      <c r="C16" s="36">
        <v>0.19</v>
      </c>
      <c r="D16" s="112">
        <v>0.19</v>
      </c>
      <c r="E16" s="28"/>
      <c r="F16" s="76" t="s">
        <v>364</v>
      </c>
      <c r="G16" s="73">
        <v>924</v>
      </c>
      <c r="H16" s="73">
        <f t="shared" si="0"/>
        <v>175.56</v>
      </c>
      <c r="I16" s="56"/>
      <c r="J16" s="57"/>
      <c r="K16" s="58"/>
      <c r="L16" s="58"/>
      <c r="M16" s="37"/>
      <c r="N16" s="50"/>
      <c r="O16" s="38"/>
      <c r="P16" s="38"/>
      <c r="Q16" s="45"/>
      <c r="R16" s="48"/>
      <c r="S16" s="46"/>
      <c r="T16" s="46"/>
      <c r="U16" s="68"/>
      <c r="V16" s="69"/>
      <c r="W16" s="70"/>
      <c r="X16" s="70"/>
      <c r="Y16" s="43"/>
      <c r="Z16" s="53"/>
      <c r="AA16" s="44"/>
      <c r="AB16" s="44"/>
    </row>
    <row r="17" spans="1:29" x14ac:dyDescent="0.25">
      <c r="A17" s="26" t="s">
        <v>115</v>
      </c>
      <c r="B17" s="26"/>
      <c r="C17" s="36">
        <v>0.16</v>
      </c>
      <c r="D17" s="112">
        <v>0.16</v>
      </c>
      <c r="E17" s="28"/>
      <c r="F17" s="29" t="s">
        <v>364</v>
      </c>
      <c r="G17" s="31">
        <v>274</v>
      </c>
      <c r="H17" s="31">
        <f t="shared" si="0"/>
        <v>43.84</v>
      </c>
      <c r="I17" s="56"/>
      <c r="J17" s="57" t="s">
        <v>364</v>
      </c>
      <c r="K17" s="58">
        <v>300</v>
      </c>
      <c r="L17" s="58">
        <f>D17*K17</f>
        <v>48</v>
      </c>
      <c r="M17" s="37"/>
      <c r="N17" s="50"/>
      <c r="O17" s="72">
        <v>35</v>
      </c>
      <c r="P17" s="72">
        <f>D17*O17</f>
        <v>5.6000000000000005</v>
      </c>
      <c r="Q17" s="45"/>
      <c r="R17" s="48"/>
      <c r="S17" s="46">
        <v>188</v>
      </c>
      <c r="T17" s="46">
        <f>D17*S17</f>
        <v>30.080000000000002</v>
      </c>
      <c r="U17" s="68"/>
      <c r="V17" s="69"/>
      <c r="W17" s="70"/>
      <c r="X17" s="70"/>
      <c r="Y17" s="43"/>
      <c r="Z17" s="53"/>
      <c r="AA17" s="44"/>
      <c r="AB17" s="44"/>
    </row>
    <row r="18" spans="1:29" x14ac:dyDescent="0.25">
      <c r="A18" s="26" t="s">
        <v>31</v>
      </c>
      <c r="B18" s="26"/>
      <c r="C18" s="36">
        <v>0.06</v>
      </c>
      <c r="D18" s="112">
        <v>0.06</v>
      </c>
      <c r="E18" s="28"/>
      <c r="F18" s="29" t="s">
        <v>364</v>
      </c>
      <c r="G18" s="31">
        <v>78</v>
      </c>
      <c r="H18" s="31">
        <f t="shared" si="0"/>
        <v>4.68</v>
      </c>
      <c r="I18" s="56"/>
      <c r="J18" s="57"/>
      <c r="K18" s="58">
        <v>120</v>
      </c>
      <c r="L18" s="58">
        <f>D18*K18</f>
        <v>7.1999999999999993</v>
      </c>
      <c r="M18" s="37"/>
      <c r="N18" s="50"/>
      <c r="O18" s="72">
        <v>13.5</v>
      </c>
      <c r="P18" s="72">
        <f>D18*O18</f>
        <v>0.80999999999999994</v>
      </c>
      <c r="Q18" s="45"/>
      <c r="R18" s="48"/>
      <c r="S18" s="46">
        <v>220</v>
      </c>
      <c r="T18" s="46">
        <f>D18*S18</f>
        <v>13.2</v>
      </c>
      <c r="U18" s="68"/>
      <c r="V18" s="69"/>
      <c r="W18" s="70"/>
      <c r="X18" s="70"/>
      <c r="Y18" s="43"/>
      <c r="Z18" s="53"/>
      <c r="AA18" s="44">
        <v>140</v>
      </c>
      <c r="AB18" s="44">
        <f t="shared" ref="AB18:AB20" si="1">D18*AA18</f>
        <v>8.4</v>
      </c>
    </row>
    <row r="19" spans="1:29" x14ac:dyDescent="0.25">
      <c r="A19" s="26" t="s">
        <v>34</v>
      </c>
      <c r="B19" s="26"/>
      <c r="C19" s="36">
        <v>0.63</v>
      </c>
      <c r="D19" s="112">
        <v>0.63</v>
      </c>
      <c r="E19" s="28"/>
      <c r="F19" s="29" t="s">
        <v>364</v>
      </c>
      <c r="G19" s="31">
        <v>10.8</v>
      </c>
      <c r="H19" s="31">
        <f t="shared" si="0"/>
        <v>6.8040000000000003</v>
      </c>
      <c r="I19" s="56"/>
      <c r="J19" s="57"/>
      <c r="K19" s="58">
        <v>20</v>
      </c>
      <c r="L19" s="58">
        <f>D19*K19</f>
        <v>12.6</v>
      </c>
      <c r="M19" s="37"/>
      <c r="N19" s="50"/>
      <c r="O19" s="72">
        <v>16</v>
      </c>
      <c r="P19" s="72">
        <f>D19*O19</f>
        <v>10.08</v>
      </c>
      <c r="Q19" s="45"/>
      <c r="R19" s="48"/>
      <c r="S19" s="46"/>
      <c r="T19" s="46"/>
      <c r="U19" s="68"/>
      <c r="V19" s="69"/>
      <c r="W19" s="70"/>
      <c r="X19" s="70"/>
      <c r="Y19" s="43"/>
      <c r="Z19" s="53" t="s">
        <v>364</v>
      </c>
      <c r="AA19" s="44">
        <v>16</v>
      </c>
      <c r="AB19" s="44">
        <f t="shared" si="1"/>
        <v>10.08</v>
      </c>
    </row>
    <row r="20" spans="1:29" x14ac:dyDescent="0.25">
      <c r="A20" s="26" t="s">
        <v>349</v>
      </c>
      <c r="B20" s="26"/>
      <c r="C20" s="36">
        <v>1.25</v>
      </c>
      <c r="D20" s="112">
        <v>1.25</v>
      </c>
      <c r="E20" s="28"/>
      <c r="F20" s="29" t="s">
        <v>364</v>
      </c>
      <c r="G20" s="31">
        <v>18</v>
      </c>
      <c r="H20" s="31">
        <f t="shared" si="0"/>
        <v>22.5</v>
      </c>
      <c r="I20" s="56"/>
      <c r="J20" s="57" t="s">
        <v>364</v>
      </c>
      <c r="K20" s="58">
        <v>24</v>
      </c>
      <c r="L20" s="58">
        <f>D20*K20</f>
        <v>30</v>
      </c>
      <c r="M20" s="37"/>
      <c r="N20" s="50"/>
      <c r="O20" s="38"/>
      <c r="P20" s="38"/>
      <c r="Q20" s="45"/>
      <c r="R20" s="48"/>
      <c r="S20" s="46"/>
      <c r="T20" s="46"/>
      <c r="U20" s="68"/>
      <c r="V20" s="69"/>
      <c r="W20" s="70"/>
      <c r="X20" s="70"/>
      <c r="Y20" s="43"/>
      <c r="Z20" s="53"/>
      <c r="AA20" s="74">
        <v>50</v>
      </c>
      <c r="AB20" s="74">
        <f t="shared" si="1"/>
        <v>62.5</v>
      </c>
    </row>
    <row r="21" spans="1:29" x14ac:dyDescent="0.25">
      <c r="A21" s="26" t="s">
        <v>203</v>
      </c>
      <c r="B21" s="26"/>
      <c r="C21" s="36">
        <v>0.06</v>
      </c>
      <c r="D21" s="112">
        <v>0.06</v>
      </c>
      <c r="E21" s="28"/>
      <c r="F21" s="29" t="s">
        <v>364</v>
      </c>
      <c r="G21" s="31">
        <v>198</v>
      </c>
      <c r="H21" s="31">
        <f t="shared" si="0"/>
        <v>11.879999999999999</v>
      </c>
      <c r="I21" s="56"/>
      <c r="J21" s="57"/>
      <c r="K21" s="58">
        <v>375</v>
      </c>
      <c r="L21" s="58">
        <f>D21*K21</f>
        <v>22.5</v>
      </c>
      <c r="M21" s="37"/>
      <c r="N21" s="50"/>
      <c r="O21" s="38"/>
      <c r="P21" s="38"/>
      <c r="Q21" s="45"/>
      <c r="R21" s="48"/>
      <c r="S21" s="75">
        <v>188</v>
      </c>
      <c r="T21" s="75">
        <f>D21*S21</f>
        <v>11.28</v>
      </c>
      <c r="U21" s="68"/>
      <c r="V21" s="69"/>
      <c r="W21" s="70"/>
      <c r="X21" s="70"/>
      <c r="Y21" s="43"/>
      <c r="Z21" s="53"/>
      <c r="AA21" s="44"/>
      <c r="AB21" s="44"/>
    </row>
    <row r="22" spans="1:29" x14ac:dyDescent="0.25">
      <c r="A22" s="95" t="s">
        <v>350</v>
      </c>
      <c r="B22" s="95"/>
      <c r="C22" s="109">
        <v>0.06</v>
      </c>
      <c r="D22" s="111">
        <v>0</v>
      </c>
      <c r="E22" s="28"/>
      <c r="F22" s="29"/>
      <c r="G22" s="31"/>
      <c r="H22" s="31"/>
      <c r="I22" s="56"/>
      <c r="J22" s="57"/>
      <c r="K22" s="58"/>
      <c r="L22" s="58"/>
      <c r="M22" s="37"/>
      <c r="N22" s="50"/>
      <c r="O22" s="38"/>
      <c r="P22" s="38"/>
      <c r="Q22" s="45"/>
      <c r="R22" s="48"/>
      <c r="S22" s="46"/>
      <c r="T22" s="46"/>
      <c r="U22" s="68"/>
      <c r="V22" s="69"/>
      <c r="W22" s="70"/>
      <c r="X22" s="70"/>
      <c r="Y22" s="43"/>
      <c r="Z22" s="53"/>
      <c r="AA22" s="44"/>
      <c r="AB22" s="44"/>
    </row>
    <row r="23" spans="1:29" x14ac:dyDescent="0.25">
      <c r="A23" s="26" t="s">
        <v>337</v>
      </c>
      <c r="B23" s="26"/>
      <c r="C23" s="36">
        <v>0.03</v>
      </c>
      <c r="D23" s="112">
        <v>0.03</v>
      </c>
      <c r="E23" s="28"/>
      <c r="F23" s="76" t="s">
        <v>364</v>
      </c>
      <c r="G23" s="73">
        <v>224</v>
      </c>
      <c r="H23" s="73">
        <f t="shared" ref="H23:H30" si="2">D23*G23</f>
        <v>6.72</v>
      </c>
      <c r="I23" s="56"/>
      <c r="J23" s="57"/>
      <c r="K23" s="58"/>
      <c r="L23" s="58"/>
      <c r="M23" s="37"/>
      <c r="N23" s="50"/>
      <c r="O23" s="38"/>
      <c r="P23" s="38"/>
      <c r="Q23" s="45"/>
      <c r="R23" s="48" t="s">
        <v>364</v>
      </c>
      <c r="S23" s="46">
        <v>450</v>
      </c>
      <c r="T23" s="46">
        <f>D23*S23</f>
        <v>13.5</v>
      </c>
      <c r="U23" s="68"/>
      <c r="V23" s="69"/>
      <c r="W23" s="70"/>
      <c r="X23" s="70"/>
      <c r="Y23" s="43"/>
      <c r="Z23" s="53"/>
      <c r="AA23" s="44"/>
      <c r="AB23" s="44"/>
    </row>
    <row r="24" spans="1:29" x14ac:dyDescent="0.25">
      <c r="A24" s="26" t="s">
        <v>41</v>
      </c>
      <c r="B24" s="26"/>
      <c r="C24" s="36">
        <v>0.16</v>
      </c>
      <c r="D24" s="112">
        <v>0.16</v>
      </c>
      <c r="E24" s="28"/>
      <c r="F24" s="29" t="s">
        <v>364</v>
      </c>
      <c r="G24" s="31">
        <v>9.4</v>
      </c>
      <c r="H24" s="31">
        <f t="shared" si="2"/>
        <v>1.504</v>
      </c>
      <c r="I24" s="56"/>
      <c r="J24" s="57"/>
      <c r="K24" s="81">
        <v>16</v>
      </c>
      <c r="L24" s="81">
        <f>D24*K24</f>
        <v>2.56</v>
      </c>
      <c r="M24" s="37"/>
      <c r="N24" s="50"/>
      <c r="O24" s="38"/>
      <c r="P24" s="38"/>
      <c r="Q24" s="45"/>
      <c r="R24" s="48"/>
      <c r="S24" s="46"/>
      <c r="T24" s="46"/>
      <c r="U24" s="68"/>
      <c r="V24" s="69"/>
      <c r="W24" s="70"/>
      <c r="X24" s="70"/>
      <c r="Y24" s="43"/>
      <c r="Z24" s="53"/>
      <c r="AA24" s="44">
        <v>12</v>
      </c>
      <c r="AB24" s="44">
        <f>D24*AA24</f>
        <v>1.92</v>
      </c>
    </row>
    <row r="25" spans="1:29" x14ac:dyDescent="0.25">
      <c r="A25" s="26" t="s">
        <v>121</v>
      </c>
      <c r="B25" s="26"/>
      <c r="C25" s="36">
        <v>0.03</v>
      </c>
      <c r="D25" s="112">
        <v>1.4999999999999999E-2</v>
      </c>
      <c r="E25" s="28"/>
      <c r="F25" s="29" t="s">
        <v>364</v>
      </c>
      <c r="G25" s="31">
        <v>75</v>
      </c>
      <c r="H25" s="31">
        <f t="shared" si="2"/>
        <v>1.125</v>
      </c>
      <c r="I25" s="56"/>
      <c r="J25" s="57"/>
      <c r="K25" s="81">
        <v>120</v>
      </c>
      <c r="L25" s="81">
        <f>D25*K25</f>
        <v>1.7999999999999998</v>
      </c>
      <c r="M25" s="37"/>
      <c r="N25" s="50"/>
      <c r="O25" s="38"/>
      <c r="P25" s="38"/>
      <c r="Q25" s="45"/>
      <c r="R25" s="48"/>
      <c r="S25" s="46">
        <v>188</v>
      </c>
      <c r="T25" s="46">
        <f>D25*S25</f>
        <v>2.82</v>
      </c>
      <c r="U25" s="68"/>
      <c r="V25" s="69"/>
      <c r="W25" s="70"/>
      <c r="X25" s="70"/>
      <c r="Y25" s="43"/>
      <c r="Z25" s="53"/>
      <c r="AA25" s="74">
        <v>120</v>
      </c>
      <c r="AB25" s="74">
        <f>D25*AA25</f>
        <v>1.7999999999999998</v>
      </c>
      <c r="AC25" s="24" t="s">
        <v>406</v>
      </c>
    </row>
    <row r="26" spans="1:29" x14ac:dyDescent="0.25">
      <c r="A26" s="26" t="s">
        <v>205</v>
      </c>
      <c r="B26" s="26"/>
      <c r="C26" s="36">
        <v>0.31</v>
      </c>
      <c r="D26" s="112">
        <v>0.31</v>
      </c>
      <c r="E26" s="28"/>
      <c r="F26" s="29"/>
      <c r="G26" s="31">
        <v>134</v>
      </c>
      <c r="H26" s="31">
        <f t="shared" si="2"/>
        <v>41.54</v>
      </c>
      <c r="I26" s="56"/>
      <c r="J26" s="57"/>
      <c r="K26" s="58">
        <v>225</v>
      </c>
      <c r="L26" s="58">
        <f>D26*K26</f>
        <v>69.75</v>
      </c>
      <c r="M26" s="37"/>
      <c r="N26" s="50"/>
      <c r="O26" s="72">
        <v>78</v>
      </c>
      <c r="P26" s="72">
        <f>D26*O26</f>
        <v>24.18</v>
      </c>
      <c r="Q26" s="45"/>
      <c r="R26" s="48"/>
      <c r="S26" s="46"/>
      <c r="T26" s="46"/>
      <c r="U26" s="68"/>
      <c r="V26" s="69"/>
      <c r="W26" s="70"/>
      <c r="X26" s="70"/>
      <c r="Y26" s="43"/>
      <c r="Z26" s="53"/>
      <c r="AA26" s="44"/>
      <c r="AB26" s="44"/>
    </row>
    <row r="27" spans="1:29" x14ac:dyDescent="0.25">
      <c r="A27" s="26" t="s">
        <v>188</v>
      </c>
      <c r="B27" s="26"/>
      <c r="C27" s="36">
        <v>0.31</v>
      </c>
      <c r="D27" s="112">
        <v>0.31</v>
      </c>
      <c r="E27" s="28"/>
      <c r="F27" s="29"/>
      <c r="G27" s="31">
        <v>224</v>
      </c>
      <c r="H27" s="31">
        <f t="shared" si="2"/>
        <v>69.44</v>
      </c>
      <c r="I27" s="56"/>
      <c r="J27" s="57"/>
      <c r="K27" s="58">
        <v>300</v>
      </c>
      <c r="L27" s="58">
        <f>D27*K27</f>
        <v>93</v>
      </c>
      <c r="M27" s="37"/>
      <c r="N27" s="50"/>
      <c r="O27" s="38"/>
      <c r="P27" s="38"/>
      <c r="Q27" s="45"/>
      <c r="R27" s="48"/>
      <c r="S27" s="46">
        <v>240</v>
      </c>
      <c r="T27" s="46">
        <f>D27*S27</f>
        <v>74.400000000000006</v>
      </c>
      <c r="U27" s="68"/>
      <c r="V27" s="69"/>
      <c r="W27" s="70"/>
      <c r="X27" s="70"/>
      <c r="Y27" s="43"/>
      <c r="Z27" s="53"/>
      <c r="AA27" s="74">
        <v>200</v>
      </c>
      <c r="AB27" s="74">
        <f>D27*AA27</f>
        <v>62</v>
      </c>
    </row>
    <row r="28" spans="1:29" x14ac:dyDescent="0.25">
      <c r="A28" s="26" t="s">
        <v>351</v>
      </c>
      <c r="B28" s="26"/>
      <c r="C28" s="36">
        <v>0.31</v>
      </c>
      <c r="D28" s="112">
        <v>0.31</v>
      </c>
      <c r="E28" s="28"/>
      <c r="F28" s="29" t="s">
        <v>364</v>
      </c>
      <c r="G28" s="31">
        <v>118</v>
      </c>
      <c r="H28" s="31">
        <f t="shared" si="2"/>
        <v>36.58</v>
      </c>
      <c r="I28" s="56"/>
      <c r="J28" s="57"/>
      <c r="K28" s="58"/>
      <c r="L28" s="58"/>
      <c r="M28" s="37"/>
      <c r="N28" s="50"/>
      <c r="O28" s="38"/>
      <c r="P28" s="38"/>
      <c r="Q28" s="45"/>
      <c r="R28" s="48"/>
      <c r="S28" s="75">
        <v>215</v>
      </c>
      <c r="T28" s="75">
        <f>D28*S28</f>
        <v>66.650000000000006</v>
      </c>
      <c r="U28" s="68"/>
      <c r="V28" s="69"/>
      <c r="W28" s="70"/>
      <c r="X28" s="70"/>
      <c r="Y28" s="43"/>
      <c r="Z28" s="53"/>
      <c r="AA28" s="44"/>
      <c r="AB28" s="44"/>
    </row>
    <row r="29" spans="1:29" x14ac:dyDescent="0.25">
      <c r="A29" s="26" t="s">
        <v>49</v>
      </c>
      <c r="B29" s="26"/>
      <c r="C29" s="36">
        <v>0.63</v>
      </c>
      <c r="D29" s="112">
        <v>0.63</v>
      </c>
      <c r="E29" s="28"/>
      <c r="F29" s="29" t="s">
        <v>364</v>
      </c>
      <c r="G29" s="31">
        <v>278</v>
      </c>
      <c r="H29" s="31">
        <f t="shared" si="2"/>
        <v>175.14000000000001</v>
      </c>
      <c r="I29" s="56"/>
      <c r="J29" s="57"/>
      <c r="K29" s="58">
        <v>280</v>
      </c>
      <c r="L29" s="58">
        <f>D29*K29</f>
        <v>176.4</v>
      </c>
      <c r="M29" s="37"/>
      <c r="N29" s="50"/>
      <c r="O29" s="38"/>
      <c r="P29" s="38"/>
      <c r="Q29" s="45"/>
      <c r="R29" s="48"/>
      <c r="S29" s="75">
        <v>243</v>
      </c>
      <c r="T29" s="75">
        <f>D29*S29</f>
        <v>153.09</v>
      </c>
      <c r="U29" s="68"/>
      <c r="V29" s="69"/>
      <c r="W29" s="70"/>
      <c r="X29" s="70"/>
      <c r="Y29" s="43"/>
      <c r="Z29" s="53"/>
      <c r="AA29" s="44"/>
      <c r="AB29" s="44"/>
    </row>
    <row r="30" spans="1:29" x14ac:dyDescent="0.25">
      <c r="A30" s="26" t="s">
        <v>303</v>
      </c>
      <c r="B30" s="26" t="s">
        <v>100</v>
      </c>
      <c r="C30" s="36">
        <v>0.94</v>
      </c>
      <c r="D30" s="112">
        <v>0.94</v>
      </c>
      <c r="E30" s="28"/>
      <c r="F30" s="29" t="s">
        <v>364</v>
      </c>
      <c r="G30" s="31">
        <v>238</v>
      </c>
      <c r="H30" s="31">
        <f t="shared" si="2"/>
        <v>223.72</v>
      </c>
      <c r="I30" s="56"/>
      <c r="J30" s="57"/>
      <c r="K30" s="58"/>
      <c r="L30" s="58"/>
      <c r="M30" s="37"/>
      <c r="N30" s="50"/>
      <c r="O30" s="72">
        <v>218</v>
      </c>
      <c r="P30" s="72">
        <f>D30*O30</f>
        <v>204.92</v>
      </c>
      <c r="Q30" s="45"/>
      <c r="R30" s="48"/>
      <c r="S30" s="46">
        <v>220</v>
      </c>
      <c r="T30" s="46">
        <f>D30*S30</f>
        <v>206.79999999999998</v>
      </c>
      <c r="U30" s="68"/>
      <c r="V30" s="69"/>
      <c r="W30" s="70"/>
      <c r="X30" s="70"/>
      <c r="Y30" s="43"/>
      <c r="Z30" s="53"/>
      <c r="AA30" s="44"/>
      <c r="AB30" s="44"/>
    </row>
    <row r="31" spans="1:29" x14ac:dyDescent="0.25">
      <c r="A31" s="95" t="s">
        <v>363</v>
      </c>
      <c r="B31" s="95" t="s">
        <v>100</v>
      </c>
      <c r="C31" s="109">
        <v>0.31</v>
      </c>
      <c r="D31" s="111">
        <v>0</v>
      </c>
      <c r="E31" s="28"/>
      <c r="F31" s="29"/>
      <c r="G31" s="31"/>
      <c r="H31" s="31"/>
      <c r="I31" s="56"/>
      <c r="J31" s="57"/>
      <c r="K31" s="58"/>
      <c r="L31" s="58"/>
      <c r="M31" s="37"/>
      <c r="N31" s="50"/>
      <c r="O31" s="38"/>
      <c r="P31" s="38"/>
      <c r="Q31" s="45"/>
      <c r="R31" s="48"/>
      <c r="S31" s="46"/>
      <c r="T31" s="46"/>
      <c r="U31" s="68"/>
      <c r="V31" s="69"/>
      <c r="W31" s="70"/>
      <c r="X31" s="70"/>
      <c r="Y31" s="43"/>
      <c r="Z31" s="53"/>
      <c r="AA31" s="44"/>
      <c r="AB31" s="44"/>
    </row>
    <row r="32" spans="1:29" x14ac:dyDescent="0.25">
      <c r="A32" s="26" t="s">
        <v>279</v>
      </c>
      <c r="B32" s="26" t="s">
        <v>100</v>
      </c>
      <c r="C32" s="36">
        <v>0.09</v>
      </c>
      <c r="D32" s="112">
        <v>0.09</v>
      </c>
      <c r="E32" s="28"/>
      <c r="F32" s="29" t="s">
        <v>364</v>
      </c>
      <c r="G32" s="31">
        <v>620</v>
      </c>
      <c r="H32" s="31">
        <f>D32*G32</f>
        <v>55.8</v>
      </c>
      <c r="I32" s="56"/>
      <c r="J32" s="57"/>
      <c r="K32" s="58">
        <v>600</v>
      </c>
      <c r="L32" s="58">
        <f>D32*K32</f>
        <v>54</v>
      </c>
      <c r="M32" s="37"/>
      <c r="N32" s="50"/>
      <c r="O32" s="72">
        <v>365</v>
      </c>
      <c r="P32" s="72">
        <f>D32*O32</f>
        <v>32.85</v>
      </c>
      <c r="Q32" s="45"/>
      <c r="R32" s="48"/>
      <c r="S32" s="46">
        <v>940</v>
      </c>
      <c r="T32" s="46">
        <f>D32*S32</f>
        <v>84.6</v>
      </c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302</v>
      </c>
      <c r="B33" s="26" t="s">
        <v>100</v>
      </c>
      <c r="C33" s="36">
        <v>0.06</v>
      </c>
      <c r="D33" s="112">
        <v>0.06</v>
      </c>
      <c r="E33" s="28"/>
      <c r="F33" s="29"/>
      <c r="G33" s="31"/>
      <c r="H33" s="31"/>
      <c r="I33" s="56"/>
      <c r="J33" s="57"/>
      <c r="K33" s="58">
        <v>600</v>
      </c>
      <c r="L33" s="58">
        <f>D33*K33</f>
        <v>36</v>
      </c>
      <c r="M33" s="37"/>
      <c r="N33" s="50"/>
      <c r="O33" s="72">
        <v>378</v>
      </c>
      <c r="P33" s="72">
        <f>D33*O33</f>
        <v>22.68</v>
      </c>
      <c r="Q33" s="45"/>
      <c r="R33" s="48" t="s">
        <v>364</v>
      </c>
      <c r="S33" s="46">
        <v>720</v>
      </c>
      <c r="T33" s="46">
        <f>D33*S33</f>
        <v>43.199999999999996</v>
      </c>
      <c r="U33" s="68"/>
      <c r="V33" s="69"/>
      <c r="W33" s="70"/>
      <c r="X33" s="70"/>
      <c r="Y33" s="43"/>
      <c r="Z33" s="53"/>
      <c r="AA33" s="44">
        <v>400</v>
      </c>
      <c r="AB33" s="44">
        <f>D33*AA33</f>
        <v>24</v>
      </c>
    </row>
    <row r="34" spans="1:28" x14ac:dyDescent="0.25">
      <c r="A34" s="26" t="s">
        <v>362</v>
      </c>
      <c r="B34" s="26" t="s">
        <v>100</v>
      </c>
      <c r="C34" s="36">
        <v>0.03</v>
      </c>
      <c r="D34" s="112">
        <v>0.03</v>
      </c>
      <c r="E34" s="28"/>
      <c r="F34" s="29" t="s">
        <v>364</v>
      </c>
      <c r="G34" s="31">
        <v>468</v>
      </c>
      <c r="H34" s="31">
        <f>D34*G34</f>
        <v>14.04</v>
      </c>
      <c r="I34" s="56"/>
      <c r="J34" s="57"/>
      <c r="K34" s="81">
        <v>600</v>
      </c>
      <c r="L34" s="81">
        <f>D34*K34</f>
        <v>18</v>
      </c>
      <c r="M34" s="37"/>
      <c r="N34" s="50"/>
      <c r="O34" s="38"/>
      <c r="P34" s="38"/>
      <c r="Q34" s="45"/>
      <c r="R34" s="48"/>
      <c r="S34" s="46"/>
      <c r="T34" s="46"/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361</v>
      </c>
      <c r="B35" s="26" t="s">
        <v>100</v>
      </c>
      <c r="C35" s="36">
        <v>0.63</v>
      </c>
      <c r="D35" s="112">
        <v>0.63</v>
      </c>
      <c r="E35" s="28"/>
      <c r="F35" s="29"/>
      <c r="G35" s="31"/>
      <c r="H35" s="31"/>
      <c r="I35" s="56"/>
      <c r="J35" s="57"/>
      <c r="K35" s="58"/>
      <c r="L35" s="58"/>
      <c r="M35" s="37"/>
      <c r="N35" s="50"/>
      <c r="O35" s="38"/>
      <c r="P35" s="38"/>
      <c r="Q35" s="45"/>
      <c r="R35" s="48"/>
      <c r="S35" s="75">
        <v>1840</v>
      </c>
      <c r="T35" s="75">
        <f t="shared" ref="T35:T47" si="3">D35*S35</f>
        <v>1159.2</v>
      </c>
      <c r="U35" s="68"/>
      <c r="V35" s="69"/>
      <c r="W35" s="70"/>
      <c r="X35" s="70"/>
      <c r="Y35" s="43"/>
      <c r="Z35" s="53"/>
      <c r="AA35" s="44"/>
      <c r="AB35" s="44"/>
    </row>
    <row r="36" spans="1:28" x14ac:dyDescent="0.25">
      <c r="A36" s="26" t="s">
        <v>130</v>
      </c>
      <c r="B36" s="26"/>
      <c r="C36" s="36">
        <v>0.31</v>
      </c>
      <c r="D36" s="112">
        <v>0.31</v>
      </c>
      <c r="E36" s="28"/>
      <c r="F36" s="29"/>
      <c r="G36" s="31"/>
      <c r="H36" s="31"/>
      <c r="I36" s="56"/>
      <c r="J36" s="57"/>
      <c r="K36" s="58"/>
      <c r="L36" s="58"/>
      <c r="M36" s="37"/>
      <c r="N36" s="50"/>
      <c r="O36" s="38"/>
      <c r="P36" s="38"/>
      <c r="Q36" s="45"/>
      <c r="R36" s="48"/>
      <c r="S36" s="75">
        <v>640</v>
      </c>
      <c r="T36" s="75">
        <f t="shared" si="3"/>
        <v>198.4</v>
      </c>
      <c r="U36" s="68"/>
      <c r="V36" s="69"/>
      <c r="W36" s="70"/>
      <c r="X36" s="70"/>
      <c r="Y36" s="43"/>
      <c r="Z36" s="53"/>
      <c r="AA36" s="44"/>
      <c r="AB36" s="44"/>
    </row>
    <row r="37" spans="1:28" x14ac:dyDescent="0.25">
      <c r="A37" s="26" t="s">
        <v>61</v>
      </c>
      <c r="B37" s="26"/>
      <c r="C37" s="36">
        <v>0.31</v>
      </c>
      <c r="D37" s="112">
        <v>0.31</v>
      </c>
      <c r="E37" s="28"/>
      <c r="F37" s="29" t="s">
        <v>364</v>
      </c>
      <c r="G37" s="31">
        <v>258</v>
      </c>
      <c r="H37" s="31">
        <f>D37*G37</f>
        <v>79.98</v>
      </c>
      <c r="I37" s="56"/>
      <c r="J37" s="57"/>
      <c r="K37" s="81">
        <v>300</v>
      </c>
      <c r="L37" s="81">
        <f>D37*K37</f>
        <v>93</v>
      </c>
      <c r="M37" s="37"/>
      <c r="N37" s="50"/>
      <c r="O37" s="38"/>
      <c r="P37" s="38"/>
      <c r="Q37" s="45"/>
      <c r="R37" s="48"/>
      <c r="S37" s="46">
        <v>314</v>
      </c>
      <c r="T37" s="46">
        <f t="shared" si="3"/>
        <v>97.34</v>
      </c>
      <c r="U37" s="68"/>
      <c r="V37" s="69"/>
      <c r="W37" s="70"/>
      <c r="X37" s="70"/>
      <c r="Y37" s="43"/>
      <c r="Z37" s="53"/>
      <c r="AA37" s="44">
        <v>400</v>
      </c>
      <c r="AB37" s="44">
        <f>D37*AA37</f>
        <v>124</v>
      </c>
    </row>
    <row r="38" spans="1:28" x14ac:dyDescent="0.25">
      <c r="A38" s="26" t="s">
        <v>283</v>
      </c>
      <c r="B38" s="26" t="s">
        <v>123</v>
      </c>
      <c r="C38" s="36">
        <v>0.94</v>
      </c>
      <c r="D38" s="112">
        <v>0.94</v>
      </c>
      <c r="E38" s="28"/>
      <c r="F38" s="29" t="s">
        <v>364</v>
      </c>
      <c r="G38" s="31">
        <v>118</v>
      </c>
      <c r="H38" s="31">
        <f>D38*G38</f>
        <v>110.91999999999999</v>
      </c>
      <c r="I38" s="56"/>
      <c r="J38" s="57"/>
      <c r="K38" s="58"/>
      <c r="L38" s="58">
        <f>D38*K38</f>
        <v>0</v>
      </c>
      <c r="M38" s="37"/>
      <c r="N38" s="50"/>
      <c r="O38" s="38"/>
      <c r="P38" s="38"/>
      <c r="Q38" s="45"/>
      <c r="R38" s="48"/>
      <c r="S38" s="75">
        <v>218</v>
      </c>
      <c r="T38" s="75">
        <f t="shared" si="3"/>
        <v>204.92</v>
      </c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26" t="s">
        <v>136</v>
      </c>
      <c r="B39" s="26"/>
      <c r="C39" s="36">
        <v>0.01</v>
      </c>
      <c r="D39" s="112">
        <v>0.01</v>
      </c>
      <c r="E39" s="28"/>
      <c r="F39" s="29" t="s">
        <v>364</v>
      </c>
      <c r="G39" s="31">
        <v>1238</v>
      </c>
      <c r="H39" s="31">
        <f>D39*G39</f>
        <v>12.38</v>
      </c>
      <c r="I39" s="56"/>
      <c r="J39" s="57"/>
      <c r="K39" s="58"/>
      <c r="L39" s="58"/>
      <c r="M39" s="37"/>
      <c r="N39" s="50"/>
      <c r="O39" s="72">
        <v>995</v>
      </c>
      <c r="P39" s="72">
        <f>D39*O39</f>
        <v>9.9500000000000011</v>
      </c>
      <c r="Q39" s="45"/>
      <c r="R39" s="48"/>
      <c r="S39" s="46">
        <v>1114</v>
      </c>
      <c r="T39" s="46">
        <f t="shared" si="3"/>
        <v>11.14</v>
      </c>
      <c r="U39" s="68"/>
      <c r="V39" s="69"/>
      <c r="W39" s="70"/>
      <c r="X39" s="70"/>
      <c r="Y39" s="43"/>
      <c r="Z39" s="53"/>
      <c r="AA39" s="44">
        <v>1500</v>
      </c>
      <c r="AB39" s="44">
        <f>D39*AA39</f>
        <v>15</v>
      </c>
    </row>
    <row r="40" spans="1:28" x14ac:dyDescent="0.25">
      <c r="A40" s="26" t="s">
        <v>300</v>
      </c>
      <c r="B40" s="26" t="s">
        <v>100</v>
      </c>
      <c r="C40" s="36">
        <v>0.13</v>
      </c>
      <c r="D40" s="112">
        <v>0.13</v>
      </c>
      <c r="E40" s="28"/>
      <c r="F40" s="29"/>
      <c r="G40" s="31"/>
      <c r="H40" s="31"/>
      <c r="I40" s="56"/>
      <c r="J40" s="57"/>
      <c r="K40" s="58"/>
      <c r="L40" s="58"/>
      <c r="M40" s="37"/>
      <c r="N40" s="50"/>
      <c r="O40" s="38"/>
      <c r="P40" s="38"/>
      <c r="Q40" s="45"/>
      <c r="R40" s="78" t="s">
        <v>364</v>
      </c>
      <c r="S40" s="75">
        <v>1344</v>
      </c>
      <c r="T40" s="75">
        <f t="shared" si="3"/>
        <v>174.72</v>
      </c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26" t="s">
        <v>138</v>
      </c>
      <c r="B41" s="26"/>
      <c r="C41" s="36">
        <v>0.63</v>
      </c>
      <c r="D41" s="112">
        <v>0.63</v>
      </c>
      <c r="E41" s="28"/>
      <c r="F41" s="29"/>
      <c r="G41" s="31"/>
      <c r="H41" s="31"/>
      <c r="I41" s="56"/>
      <c r="J41" s="57"/>
      <c r="K41" s="58"/>
      <c r="L41" s="58"/>
      <c r="M41" s="37"/>
      <c r="N41" s="50"/>
      <c r="O41" s="72">
        <v>118</v>
      </c>
      <c r="P41" s="72">
        <f>D41*O41</f>
        <v>74.34</v>
      </c>
      <c r="Q41" s="45"/>
      <c r="R41" s="48"/>
      <c r="S41" s="46">
        <v>199</v>
      </c>
      <c r="T41" s="46">
        <f t="shared" si="3"/>
        <v>125.37</v>
      </c>
      <c r="U41" s="68"/>
      <c r="V41" s="69"/>
      <c r="W41" s="70">
        <v>480</v>
      </c>
      <c r="X41" s="70">
        <f>D41*W41</f>
        <v>302.39999999999998</v>
      </c>
      <c r="Y41" s="43"/>
      <c r="Z41" s="53"/>
      <c r="AA41" s="44"/>
      <c r="AB41" s="44"/>
    </row>
    <row r="42" spans="1:28" x14ac:dyDescent="0.25">
      <c r="A42" s="26" t="s">
        <v>299</v>
      </c>
      <c r="B42" s="26" t="s">
        <v>100</v>
      </c>
      <c r="C42" s="36">
        <v>0.06</v>
      </c>
      <c r="D42" s="112">
        <v>0.06</v>
      </c>
      <c r="E42" s="28"/>
      <c r="F42" s="29"/>
      <c r="G42" s="31">
        <v>358</v>
      </c>
      <c r="H42" s="31">
        <f>D42*G42</f>
        <v>21.48</v>
      </c>
      <c r="I42" s="56"/>
      <c r="J42" s="57"/>
      <c r="K42" s="81">
        <v>300</v>
      </c>
      <c r="L42" s="81">
        <f>D42*K42</f>
        <v>18</v>
      </c>
      <c r="M42" s="37"/>
      <c r="N42" s="50"/>
      <c r="O42" s="38"/>
      <c r="P42" s="38"/>
      <c r="Q42" s="45"/>
      <c r="R42" s="48"/>
      <c r="S42" s="46">
        <v>360</v>
      </c>
      <c r="T42" s="46">
        <f t="shared" si="3"/>
        <v>21.599999999999998</v>
      </c>
      <c r="U42" s="68"/>
      <c r="V42" s="69"/>
      <c r="W42" s="70"/>
      <c r="X42" s="70"/>
      <c r="Y42" s="43"/>
      <c r="Z42" s="53"/>
      <c r="AA42" s="44">
        <v>320</v>
      </c>
      <c r="AB42" s="44">
        <f>D42*AA42</f>
        <v>19.2</v>
      </c>
    </row>
    <row r="43" spans="1:28" x14ac:dyDescent="0.25">
      <c r="A43" s="26" t="s">
        <v>360</v>
      </c>
      <c r="B43" s="26" t="s">
        <v>100</v>
      </c>
      <c r="C43" s="36">
        <v>0.09</v>
      </c>
      <c r="D43" s="112">
        <v>0.09</v>
      </c>
      <c r="E43" s="28"/>
      <c r="F43" s="29"/>
      <c r="G43" s="31"/>
      <c r="H43" s="31"/>
      <c r="I43" s="56"/>
      <c r="J43" s="57"/>
      <c r="K43" s="58"/>
      <c r="L43" s="58"/>
      <c r="M43" s="37"/>
      <c r="N43" s="50"/>
      <c r="O43" s="38"/>
      <c r="P43" s="38"/>
      <c r="Q43" s="45"/>
      <c r="R43" s="78" t="s">
        <v>364</v>
      </c>
      <c r="S43" s="75">
        <v>500</v>
      </c>
      <c r="T43" s="75">
        <f t="shared" si="3"/>
        <v>45</v>
      </c>
      <c r="U43" s="68"/>
      <c r="V43" s="69"/>
      <c r="W43" s="70"/>
      <c r="X43" s="70"/>
      <c r="Y43" s="43"/>
      <c r="Z43" s="53"/>
      <c r="AA43" s="44"/>
      <c r="AB43" s="44"/>
    </row>
    <row r="44" spans="1:28" x14ac:dyDescent="0.25">
      <c r="A44" s="26" t="s">
        <v>141</v>
      </c>
      <c r="B44" s="26"/>
      <c r="C44" s="36">
        <v>1.25E-3</v>
      </c>
      <c r="D44" s="112">
        <v>1.25E-3</v>
      </c>
      <c r="E44" s="28"/>
      <c r="F44" s="29"/>
      <c r="G44" s="31"/>
      <c r="H44" s="31"/>
      <c r="I44" s="56"/>
      <c r="J44" s="57"/>
      <c r="K44" s="58"/>
      <c r="L44" s="58"/>
      <c r="M44" s="37"/>
      <c r="N44" s="50"/>
      <c r="O44" s="72">
        <v>905</v>
      </c>
      <c r="P44" s="72">
        <f>D44*O44</f>
        <v>1.1312500000000001</v>
      </c>
      <c r="Q44" s="45"/>
      <c r="R44" s="48" t="s">
        <v>364</v>
      </c>
      <c r="S44" s="46">
        <v>1762</v>
      </c>
      <c r="T44" s="46">
        <f t="shared" si="3"/>
        <v>2.2025000000000001</v>
      </c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26" t="s">
        <v>192</v>
      </c>
      <c r="B45" s="26"/>
      <c r="C45" s="36">
        <v>0.03</v>
      </c>
      <c r="D45" s="112">
        <v>0.03</v>
      </c>
      <c r="E45" s="28"/>
      <c r="F45" s="29"/>
      <c r="G45" s="31"/>
      <c r="H45" s="31"/>
      <c r="I45" s="56"/>
      <c r="J45" s="57"/>
      <c r="K45" s="58"/>
      <c r="L45" s="58"/>
      <c r="M45" s="37"/>
      <c r="N45" s="50"/>
      <c r="O45" s="38"/>
      <c r="P45" s="38"/>
      <c r="Q45" s="45"/>
      <c r="R45" s="78" t="s">
        <v>364</v>
      </c>
      <c r="S45" s="75">
        <v>2400</v>
      </c>
      <c r="T45" s="75">
        <f t="shared" si="3"/>
        <v>72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26" t="s">
        <v>143</v>
      </c>
      <c r="B46" s="26"/>
      <c r="C46" s="36">
        <v>0.03</v>
      </c>
      <c r="D46" s="112">
        <v>0.03</v>
      </c>
      <c r="E46" s="28"/>
      <c r="F46" s="29" t="s">
        <v>364</v>
      </c>
      <c r="G46" s="31">
        <v>474</v>
      </c>
      <c r="H46" s="31">
        <f>D46*G46</f>
        <v>14.219999999999999</v>
      </c>
      <c r="I46" s="56"/>
      <c r="J46" s="57" t="s">
        <v>364</v>
      </c>
      <c r="K46" s="58">
        <v>225</v>
      </c>
      <c r="L46" s="58">
        <f>D46*K46</f>
        <v>6.75</v>
      </c>
      <c r="M46" s="37"/>
      <c r="N46" s="50"/>
      <c r="O46" s="38"/>
      <c r="P46" s="38"/>
      <c r="Q46" s="45"/>
      <c r="R46" s="48"/>
      <c r="S46" s="75">
        <v>314</v>
      </c>
      <c r="T46" s="75">
        <f t="shared" si="3"/>
        <v>9.42</v>
      </c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26" t="s">
        <v>352</v>
      </c>
      <c r="B47" s="26"/>
      <c r="C47" s="36">
        <v>0.16</v>
      </c>
      <c r="D47" s="112">
        <v>0.16</v>
      </c>
      <c r="E47" s="28"/>
      <c r="F47" s="29" t="s">
        <v>364</v>
      </c>
      <c r="G47" s="31">
        <v>718</v>
      </c>
      <c r="H47" s="31">
        <f>D47*G47</f>
        <v>114.88</v>
      </c>
      <c r="I47" s="56"/>
      <c r="J47" s="57"/>
      <c r="K47" s="81">
        <v>450</v>
      </c>
      <c r="L47" s="81">
        <f>D47*K47</f>
        <v>72</v>
      </c>
      <c r="M47" s="37"/>
      <c r="N47" s="50"/>
      <c r="O47" s="38"/>
      <c r="P47" s="38"/>
      <c r="Q47" s="45"/>
      <c r="R47" s="48"/>
      <c r="S47" s="46">
        <v>690</v>
      </c>
      <c r="T47" s="46">
        <f t="shared" si="3"/>
        <v>110.4</v>
      </c>
      <c r="U47" s="68"/>
      <c r="V47" s="69"/>
      <c r="W47" s="70"/>
      <c r="X47" s="70"/>
      <c r="Y47" s="43"/>
      <c r="Z47" s="53"/>
      <c r="AA47" s="44"/>
      <c r="AB47" s="44"/>
    </row>
    <row r="48" spans="1:28" x14ac:dyDescent="0.25">
      <c r="A48" s="26" t="s">
        <v>353</v>
      </c>
      <c r="B48" s="26"/>
      <c r="C48" s="36">
        <v>0.94</v>
      </c>
      <c r="D48" s="112">
        <v>0.94</v>
      </c>
      <c r="E48" s="28"/>
      <c r="F48" s="29"/>
      <c r="G48" s="31">
        <v>68</v>
      </c>
      <c r="H48" s="31">
        <f>D48*G48</f>
        <v>63.919999999999995</v>
      </c>
      <c r="I48" s="56"/>
      <c r="J48" s="57"/>
      <c r="K48" s="58">
        <v>105</v>
      </c>
      <c r="L48" s="58">
        <f>D48*K48</f>
        <v>98.699999999999989</v>
      </c>
      <c r="M48" s="37"/>
      <c r="N48" s="50"/>
      <c r="O48" s="72">
        <v>45</v>
      </c>
      <c r="P48" s="72">
        <f>D48*O48</f>
        <v>42.3</v>
      </c>
      <c r="Q48" s="45"/>
      <c r="R48" s="48"/>
      <c r="S48" s="46"/>
      <c r="T48" s="46"/>
      <c r="U48" s="68"/>
      <c r="V48" s="69"/>
      <c r="W48" s="70"/>
      <c r="X48" s="70"/>
      <c r="Y48" s="43"/>
      <c r="Z48" s="53"/>
      <c r="AA48" s="44">
        <v>50</v>
      </c>
      <c r="AB48" s="44">
        <f t="shared" ref="AB48:AB49" si="4">D48*AA48</f>
        <v>47</v>
      </c>
    </row>
    <row r="49" spans="1:28" x14ac:dyDescent="0.25">
      <c r="A49" s="26" t="s">
        <v>318</v>
      </c>
      <c r="B49" s="26" t="s">
        <v>100</v>
      </c>
      <c r="C49" s="36">
        <v>0.63</v>
      </c>
      <c r="D49" s="112">
        <v>0.63</v>
      </c>
      <c r="E49" s="28"/>
      <c r="F49" s="29"/>
      <c r="G49" s="31"/>
      <c r="H49" s="31"/>
      <c r="I49" s="56"/>
      <c r="J49" s="57"/>
      <c r="K49" s="58">
        <v>300</v>
      </c>
      <c r="L49" s="58">
        <f>D49*K49</f>
        <v>189</v>
      </c>
      <c r="M49" s="37"/>
      <c r="N49" s="50"/>
      <c r="O49" s="72">
        <v>105</v>
      </c>
      <c r="P49" s="72">
        <f>D49*O49</f>
        <v>66.150000000000006</v>
      </c>
      <c r="Q49" s="45"/>
      <c r="R49" s="48"/>
      <c r="S49" s="46">
        <v>118</v>
      </c>
      <c r="T49" s="46">
        <f>D49*S49</f>
        <v>74.34</v>
      </c>
      <c r="U49" s="68"/>
      <c r="V49" s="69"/>
      <c r="W49" s="70"/>
      <c r="X49" s="70"/>
      <c r="Y49" s="43"/>
      <c r="Z49" s="53"/>
      <c r="AA49" s="44">
        <v>160</v>
      </c>
      <c r="AB49" s="44">
        <f t="shared" si="4"/>
        <v>100.8</v>
      </c>
    </row>
    <row r="50" spans="1:28" x14ac:dyDescent="0.25">
      <c r="A50" s="26" t="s">
        <v>72</v>
      </c>
      <c r="B50" s="26"/>
      <c r="C50" s="36">
        <v>0.03</v>
      </c>
      <c r="D50" s="112">
        <v>0.03</v>
      </c>
      <c r="E50" s="28"/>
      <c r="F50" s="29" t="s">
        <v>364</v>
      </c>
      <c r="G50" s="31">
        <v>848</v>
      </c>
      <c r="H50" s="31">
        <f>D50*G50</f>
        <v>25.439999999999998</v>
      </c>
      <c r="I50" s="56"/>
      <c r="J50" s="57"/>
      <c r="K50" s="81">
        <v>600</v>
      </c>
      <c r="L50" s="81">
        <f>D50*K50</f>
        <v>18</v>
      </c>
      <c r="M50" s="37"/>
      <c r="N50" s="50"/>
      <c r="O50" s="38"/>
      <c r="P50" s="38"/>
      <c r="Q50" s="45"/>
      <c r="R50" s="48"/>
      <c r="S50" s="46">
        <v>670</v>
      </c>
      <c r="T50" s="46">
        <f>D50*S50</f>
        <v>20.099999999999998</v>
      </c>
      <c r="U50" s="68"/>
      <c r="V50" s="69"/>
      <c r="W50" s="70"/>
      <c r="X50" s="70"/>
      <c r="Y50" s="43"/>
      <c r="Z50" s="53"/>
      <c r="AA50" s="44"/>
      <c r="AB50" s="44"/>
    </row>
    <row r="51" spans="1:28" x14ac:dyDescent="0.25">
      <c r="A51" s="95" t="s">
        <v>354</v>
      </c>
      <c r="B51" s="95"/>
      <c r="C51" s="109">
        <v>0.09</v>
      </c>
      <c r="D51" s="111">
        <v>0</v>
      </c>
      <c r="E51" s="28"/>
      <c r="F51" s="29"/>
      <c r="G51" s="31"/>
      <c r="H51" s="31"/>
      <c r="I51" s="56"/>
      <c r="J51" s="57"/>
      <c r="K51" s="58"/>
      <c r="L51" s="58"/>
      <c r="M51" s="37"/>
      <c r="N51" s="50"/>
      <c r="O51" s="38"/>
      <c r="P51" s="38"/>
      <c r="Q51" s="45"/>
      <c r="R51" s="48"/>
      <c r="S51" s="46"/>
      <c r="T51" s="46"/>
      <c r="U51" s="68"/>
      <c r="V51" s="69"/>
      <c r="W51" s="70"/>
      <c r="X51" s="70"/>
      <c r="Y51" s="43"/>
      <c r="Z51" s="53"/>
      <c r="AA51" s="44"/>
      <c r="AB51" s="44"/>
    </row>
    <row r="52" spans="1:28" x14ac:dyDescent="0.25">
      <c r="A52" s="26" t="s">
        <v>152</v>
      </c>
      <c r="B52" s="26"/>
      <c r="C52" s="36">
        <v>6.0000000000000002E-5</v>
      </c>
      <c r="D52" s="112">
        <v>6.0000000000000002E-5</v>
      </c>
      <c r="E52" s="28"/>
      <c r="F52" s="29"/>
      <c r="G52" s="73">
        <v>1788</v>
      </c>
      <c r="H52" s="73">
        <f>D52*G52</f>
        <v>0.10728</v>
      </c>
      <c r="I52" s="56"/>
      <c r="J52" s="57"/>
      <c r="K52" s="58"/>
      <c r="L52" s="58"/>
      <c r="M52" s="37"/>
      <c r="N52" s="50"/>
      <c r="O52" s="38"/>
      <c r="P52" s="38"/>
      <c r="Q52" s="45"/>
      <c r="R52" s="48"/>
      <c r="S52" s="46">
        <v>83000</v>
      </c>
      <c r="T52" s="46">
        <f t="shared" ref="T52:T62" si="5">D52*S52</f>
        <v>4.9800000000000004</v>
      </c>
      <c r="U52" s="68"/>
      <c r="V52" s="69"/>
      <c r="W52" s="70"/>
      <c r="X52" s="70"/>
      <c r="Y52" s="43"/>
      <c r="Z52" s="53"/>
      <c r="AA52" s="44"/>
      <c r="AB52" s="44"/>
    </row>
    <row r="53" spans="1:28" x14ac:dyDescent="0.25">
      <c r="A53" s="26" t="s">
        <v>155</v>
      </c>
      <c r="B53" s="26"/>
      <c r="C53" s="36">
        <v>0.06</v>
      </c>
      <c r="D53" s="112">
        <v>0.06</v>
      </c>
      <c r="E53" s="28"/>
      <c r="F53" s="29" t="s">
        <v>364</v>
      </c>
      <c r="G53" s="31">
        <v>238</v>
      </c>
      <c r="H53" s="31">
        <f>D53*G53</f>
        <v>14.28</v>
      </c>
      <c r="I53" s="56"/>
      <c r="J53" s="57"/>
      <c r="K53" s="58">
        <v>450</v>
      </c>
      <c r="L53" s="58">
        <f>D53*K53</f>
        <v>27</v>
      </c>
      <c r="M53" s="37"/>
      <c r="N53" s="50"/>
      <c r="O53" s="72">
        <v>140</v>
      </c>
      <c r="P53" s="72">
        <f>D53*O53</f>
        <v>8.4</v>
      </c>
      <c r="Q53" s="45"/>
      <c r="R53" s="48"/>
      <c r="S53" s="46">
        <v>240</v>
      </c>
      <c r="T53" s="46">
        <f t="shared" si="5"/>
        <v>14.399999999999999</v>
      </c>
      <c r="U53" s="68"/>
      <c r="V53" s="69"/>
      <c r="W53" s="70"/>
      <c r="X53" s="70"/>
      <c r="Y53" s="43"/>
      <c r="Z53" s="53"/>
      <c r="AA53" s="44"/>
      <c r="AB53" s="44"/>
    </row>
    <row r="54" spans="1:28" x14ac:dyDescent="0.25">
      <c r="A54" s="26" t="s">
        <v>355</v>
      </c>
      <c r="B54" s="26"/>
      <c r="C54" s="36">
        <v>0.63</v>
      </c>
      <c r="D54" s="112">
        <v>0.63</v>
      </c>
      <c r="E54" s="28"/>
      <c r="F54" s="29"/>
      <c r="G54" s="31"/>
      <c r="H54" s="31"/>
      <c r="I54" s="56"/>
      <c r="J54" s="57"/>
      <c r="K54" s="58"/>
      <c r="L54" s="58"/>
      <c r="M54" s="37"/>
      <c r="N54" s="50"/>
      <c r="O54" s="38"/>
      <c r="P54" s="38"/>
      <c r="Q54" s="45"/>
      <c r="R54" s="48"/>
      <c r="S54" s="75">
        <v>74</v>
      </c>
      <c r="T54" s="75">
        <f t="shared" si="5"/>
        <v>46.62</v>
      </c>
      <c r="U54" s="68"/>
      <c r="V54" s="69"/>
      <c r="W54" s="70"/>
      <c r="X54" s="70"/>
      <c r="Y54" s="43"/>
      <c r="Z54" s="53"/>
      <c r="AA54" s="44">
        <v>80</v>
      </c>
      <c r="AB54" s="44">
        <f t="shared" ref="AB54:AB55" si="6">D54*AA54</f>
        <v>50.4</v>
      </c>
    </row>
    <row r="55" spans="1:28" x14ac:dyDescent="0.25">
      <c r="A55" s="26" t="s">
        <v>226</v>
      </c>
      <c r="B55" s="26"/>
      <c r="C55" s="36">
        <v>0.31</v>
      </c>
      <c r="D55" s="112">
        <v>0.31</v>
      </c>
      <c r="E55" s="28"/>
      <c r="F55" s="29"/>
      <c r="G55" s="31">
        <v>158</v>
      </c>
      <c r="H55" s="31">
        <f>D55*G55</f>
        <v>48.98</v>
      </c>
      <c r="I55" s="56"/>
      <c r="J55" s="57"/>
      <c r="K55" s="58">
        <v>225</v>
      </c>
      <c r="L55" s="58">
        <f>D55*K55</f>
        <v>69.75</v>
      </c>
      <c r="M55" s="37"/>
      <c r="N55" s="50"/>
      <c r="O55" s="72">
        <v>75</v>
      </c>
      <c r="P55" s="72">
        <f>D55*O55</f>
        <v>23.25</v>
      </c>
      <c r="Q55" s="45"/>
      <c r="R55" s="48"/>
      <c r="S55" s="46">
        <v>174</v>
      </c>
      <c r="T55" s="46">
        <f t="shared" si="5"/>
        <v>53.94</v>
      </c>
      <c r="U55" s="68"/>
      <c r="V55" s="69"/>
      <c r="W55" s="70"/>
      <c r="X55" s="70"/>
      <c r="Y55" s="43"/>
      <c r="Z55" s="53"/>
      <c r="AA55" s="44">
        <v>240</v>
      </c>
      <c r="AB55" s="44">
        <f t="shared" si="6"/>
        <v>74.400000000000006</v>
      </c>
    </row>
    <row r="56" spans="1:28" x14ac:dyDescent="0.25">
      <c r="A56" s="26" t="s">
        <v>356</v>
      </c>
      <c r="B56" s="26"/>
      <c r="C56" s="36">
        <v>0.03</v>
      </c>
      <c r="D56" s="112">
        <v>0.03</v>
      </c>
      <c r="E56" s="28"/>
      <c r="F56" s="29"/>
      <c r="G56" s="31"/>
      <c r="H56" s="31"/>
      <c r="I56" s="56"/>
      <c r="J56" s="57"/>
      <c r="K56" s="58"/>
      <c r="L56" s="58"/>
      <c r="M56" s="37"/>
      <c r="N56" s="50"/>
      <c r="O56" s="38"/>
      <c r="P56" s="38"/>
      <c r="Q56" s="45"/>
      <c r="R56" s="78" t="s">
        <v>364</v>
      </c>
      <c r="S56" s="75">
        <v>160</v>
      </c>
      <c r="T56" s="75">
        <f t="shared" si="5"/>
        <v>4.8</v>
      </c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26" t="s">
        <v>357</v>
      </c>
      <c r="B57" s="26"/>
      <c r="C57" s="36">
        <v>0.31</v>
      </c>
      <c r="D57" s="112">
        <v>0.1</v>
      </c>
      <c r="E57" s="28"/>
      <c r="F57" s="29"/>
      <c r="G57" s="31"/>
      <c r="H57" s="31"/>
      <c r="I57" s="56"/>
      <c r="J57" s="57"/>
      <c r="K57" s="58"/>
      <c r="L57" s="58"/>
      <c r="M57" s="37"/>
      <c r="N57" s="50"/>
      <c r="O57" s="38"/>
      <c r="P57" s="38"/>
      <c r="Q57" s="45"/>
      <c r="R57" s="48"/>
      <c r="S57" s="75">
        <v>3400</v>
      </c>
      <c r="T57" s="75">
        <f t="shared" si="5"/>
        <v>340</v>
      </c>
      <c r="U57" s="68"/>
      <c r="V57" s="69"/>
      <c r="W57" s="70"/>
      <c r="X57" s="70"/>
      <c r="Y57" s="43"/>
      <c r="Z57" s="53"/>
      <c r="AA57" s="44"/>
      <c r="AB57" s="44"/>
    </row>
    <row r="58" spans="1:28" x14ac:dyDescent="0.25">
      <c r="A58" s="26" t="s">
        <v>162</v>
      </c>
      <c r="B58" s="26"/>
      <c r="C58" s="36">
        <v>0.31</v>
      </c>
      <c r="D58" s="112">
        <v>0.31</v>
      </c>
      <c r="E58" s="28"/>
      <c r="F58" s="29" t="s">
        <v>364</v>
      </c>
      <c r="G58" s="31">
        <v>274</v>
      </c>
      <c r="H58" s="31">
        <f>D58*G58</f>
        <v>84.94</v>
      </c>
      <c r="I58" s="56"/>
      <c r="J58" s="57"/>
      <c r="K58" s="58">
        <v>600</v>
      </c>
      <c r="L58" s="58">
        <f>D58*K58</f>
        <v>186</v>
      </c>
      <c r="M58" s="37"/>
      <c r="N58" s="50"/>
      <c r="O58" s="72">
        <v>295</v>
      </c>
      <c r="P58" s="72">
        <f>D58*O58</f>
        <v>91.45</v>
      </c>
      <c r="Q58" s="45"/>
      <c r="R58" s="48" t="s">
        <v>364</v>
      </c>
      <c r="S58" s="46">
        <v>660</v>
      </c>
      <c r="T58" s="46">
        <f t="shared" si="5"/>
        <v>204.6</v>
      </c>
      <c r="U58" s="68"/>
      <c r="V58" s="69"/>
      <c r="W58" s="70"/>
      <c r="X58" s="70"/>
      <c r="Y58" s="43"/>
      <c r="Z58" s="53"/>
      <c r="AA58" s="44"/>
      <c r="AB58" s="44"/>
    </row>
    <row r="59" spans="1:28" x14ac:dyDescent="0.25">
      <c r="A59" s="26" t="s">
        <v>212</v>
      </c>
      <c r="B59" s="26"/>
      <c r="C59" s="36">
        <v>0.02</v>
      </c>
      <c r="D59" s="112">
        <v>0.02</v>
      </c>
      <c r="E59" s="28"/>
      <c r="F59" s="29" t="s">
        <v>364</v>
      </c>
      <c r="G59" s="31">
        <v>874</v>
      </c>
      <c r="H59" s="31">
        <f>D59*G59</f>
        <v>17.48</v>
      </c>
      <c r="I59" s="56"/>
      <c r="J59" s="57" t="s">
        <v>364</v>
      </c>
      <c r="K59" s="58">
        <v>600</v>
      </c>
      <c r="L59" s="58">
        <f>D59*K59</f>
        <v>12</v>
      </c>
      <c r="M59" s="37"/>
      <c r="N59" s="50"/>
      <c r="O59" s="72">
        <v>235</v>
      </c>
      <c r="P59" s="72">
        <f>D59*O59</f>
        <v>4.7</v>
      </c>
      <c r="Q59" s="45"/>
      <c r="R59" s="48"/>
      <c r="S59" s="46">
        <v>784</v>
      </c>
      <c r="T59" s="46">
        <f t="shared" si="5"/>
        <v>15.68</v>
      </c>
      <c r="U59" s="68"/>
      <c r="V59" s="69"/>
      <c r="W59" s="70"/>
      <c r="X59" s="70"/>
      <c r="Y59" s="43"/>
      <c r="Z59" s="53"/>
      <c r="AA59" s="44">
        <v>1200</v>
      </c>
      <c r="AB59" s="44">
        <f>D59*AA59</f>
        <v>24</v>
      </c>
    </row>
    <row r="60" spans="1:28" x14ac:dyDescent="0.25">
      <c r="A60" s="26" t="s">
        <v>82</v>
      </c>
      <c r="B60" s="26"/>
      <c r="C60" s="36">
        <v>0.94</v>
      </c>
      <c r="D60" s="112">
        <v>0.94</v>
      </c>
      <c r="E60" s="28"/>
      <c r="F60" s="29"/>
      <c r="G60" s="31"/>
      <c r="H60" s="31"/>
      <c r="I60" s="56"/>
      <c r="J60" s="57"/>
      <c r="K60" s="81">
        <v>225</v>
      </c>
      <c r="L60" s="81">
        <f>D60*K60</f>
        <v>211.5</v>
      </c>
      <c r="M60" s="37"/>
      <c r="N60" s="50"/>
      <c r="O60" s="38"/>
      <c r="P60" s="38"/>
      <c r="Q60" s="45"/>
      <c r="R60" s="48"/>
      <c r="S60" s="46">
        <v>348</v>
      </c>
      <c r="T60" s="46">
        <f t="shared" si="5"/>
        <v>327.12</v>
      </c>
      <c r="U60" s="68"/>
      <c r="V60" s="69"/>
      <c r="W60" s="70"/>
      <c r="X60" s="70"/>
      <c r="Y60" s="43"/>
      <c r="Z60" s="53"/>
      <c r="AA60" s="44"/>
      <c r="AB60" s="44"/>
    </row>
    <row r="61" spans="1:28" x14ac:dyDescent="0.25">
      <c r="A61" s="26" t="s">
        <v>358</v>
      </c>
      <c r="B61" s="26"/>
      <c r="C61" s="36">
        <v>0.31</v>
      </c>
      <c r="D61" s="112">
        <v>0.31</v>
      </c>
      <c r="E61" s="28"/>
      <c r="F61" s="29"/>
      <c r="G61" s="73">
        <v>138</v>
      </c>
      <c r="H61" s="73">
        <f>D61*G61</f>
        <v>42.78</v>
      </c>
      <c r="I61" s="56"/>
      <c r="J61" s="57"/>
      <c r="K61" s="58">
        <v>180</v>
      </c>
      <c r="L61" s="58">
        <f>D61*K61</f>
        <v>55.8</v>
      </c>
      <c r="M61" s="37"/>
      <c r="N61" s="50"/>
      <c r="O61" s="38"/>
      <c r="P61" s="38"/>
      <c r="Q61" s="45"/>
      <c r="R61" s="48"/>
      <c r="S61" s="46">
        <v>287</v>
      </c>
      <c r="T61" s="46">
        <f t="shared" si="5"/>
        <v>88.97</v>
      </c>
      <c r="U61" s="68"/>
      <c r="V61" s="69"/>
      <c r="W61" s="70"/>
      <c r="X61" s="70"/>
      <c r="Y61" s="43"/>
      <c r="Z61" s="53"/>
      <c r="AA61" s="44">
        <v>200</v>
      </c>
      <c r="AB61" s="44">
        <f t="shared" ref="AB61:AB62" si="7">D61*AA61</f>
        <v>62</v>
      </c>
    </row>
    <row r="62" spans="1:28" x14ac:dyDescent="0.25">
      <c r="A62" s="26" t="s">
        <v>83</v>
      </c>
      <c r="B62" s="26"/>
      <c r="C62" s="36">
        <v>0.94</v>
      </c>
      <c r="D62" s="112">
        <v>0.94</v>
      </c>
      <c r="E62" s="28"/>
      <c r="F62" s="29"/>
      <c r="G62" s="73">
        <v>178</v>
      </c>
      <c r="H62" s="73">
        <f>D62*G62</f>
        <v>167.32</v>
      </c>
      <c r="I62" s="56"/>
      <c r="J62" s="57"/>
      <c r="K62" s="58">
        <v>300</v>
      </c>
      <c r="L62" s="58">
        <f>D62*K62</f>
        <v>282</v>
      </c>
      <c r="M62" s="37"/>
      <c r="N62" s="50"/>
      <c r="O62" s="38"/>
      <c r="P62" s="38"/>
      <c r="Q62" s="45"/>
      <c r="R62" s="48"/>
      <c r="S62" s="46">
        <v>198</v>
      </c>
      <c r="T62" s="46">
        <f t="shared" si="5"/>
        <v>186.11999999999998</v>
      </c>
      <c r="U62" s="68"/>
      <c r="V62" s="69"/>
      <c r="W62" s="70"/>
      <c r="X62" s="70"/>
      <c r="Y62" s="43"/>
      <c r="Z62" s="53" t="s">
        <v>364</v>
      </c>
      <c r="AA62" s="44">
        <v>240</v>
      </c>
      <c r="AB62" s="44">
        <f t="shared" si="7"/>
        <v>225.6</v>
      </c>
    </row>
    <row r="63" spans="1:28" x14ac:dyDescent="0.25">
      <c r="A63" s="95" t="s">
        <v>172</v>
      </c>
      <c r="B63" s="95"/>
      <c r="C63" s="109">
        <v>0.31</v>
      </c>
      <c r="D63" s="111">
        <v>0</v>
      </c>
      <c r="E63" s="28"/>
      <c r="F63" s="29"/>
      <c r="G63" s="31"/>
      <c r="H63" s="31"/>
      <c r="I63" s="56"/>
      <c r="J63" s="57"/>
      <c r="K63" s="58"/>
      <c r="L63" s="58"/>
      <c r="M63" s="37"/>
      <c r="N63" s="50"/>
      <c r="O63" s="38"/>
      <c r="P63" s="38"/>
      <c r="Q63" s="45"/>
      <c r="R63" s="48"/>
      <c r="S63" s="46"/>
      <c r="T63" s="46"/>
      <c r="U63" s="68"/>
      <c r="V63" s="69"/>
      <c r="W63" s="70"/>
      <c r="X63" s="70"/>
      <c r="Y63" s="43"/>
      <c r="Z63" s="53"/>
      <c r="AA63" s="44"/>
      <c r="AB63" s="44"/>
    </row>
    <row r="64" spans="1:28" x14ac:dyDescent="0.25">
      <c r="A64" s="26" t="s">
        <v>294</v>
      </c>
      <c r="B64" s="26" t="s">
        <v>100</v>
      </c>
      <c r="C64" s="36">
        <v>0.06</v>
      </c>
      <c r="D64" s="112">
        <v>0.06</v>
      </c>
      <c r="E64" s="28"/>
      <c r="F64" s="29"/>
      <c r="G64" s="31"/>
      <c r="H64" s="31"/>
      <c r="I64" s="56"/>
      <c r="J64" s="57" t="s">
        <v>364</v>
      </c>
      <c r="K64" s="58">
        <v>300</v>
      </c>
      <c r="L64" s="58">
        <f>D64*K64</f>
        <v>18</v>
      </c>
      <c r="M64" s="37"/>
      <c r="N64" s="50"/>
      <c r="O64" s="72">
        <v>190</v>
      </c>
      <c r="P64" s="72">
        <f>D64*O64</f>
        <v>11.4</v>
      </c>
      <c r="Q64" s="45"/>
      <c r="R64" s="48"/>
      <c r="S64" s="46">
        <v>570</v>
      </c>
      <c r="T64" s="46">
        <f t="shared" ref="T64:T69" si="8">D64*S64</f>
        <v>34.199999999999996</v>
      </c>
      <c r="U64" s="68"/>
      <c r="V64" s="69"/>
      <c r="W64" s="70"/>
      <c r="X64" s="70"/>
      <c r="Y64" s="43"/>
      <c r="Z64" s="53"/>
      <c r="AA64" s="44"/>
      <c r="AB64" s="44"/>
    </row>
    <row r="65" spans="1:28" x14ac:dyDescent="0.25">
      <c r="A65" s="26" t="s">
        <v>359</v>
      </c>
      <c r="B65" s="26"/>
      <c r="C65" s="36">
        <v>0.31</v>
      </c>
      <c r="D65" s="112">
        <v>0.31</v>
      </c>
      <c r="E65" s="28"/>
      <c r="F65" s="29"/>
      <c r="G65" s="31"/>
      <c r="H65" s="31"/>
      <c r="I65" s="56"/>
      <c r="J65" s="57"/>
      <c r="K65" s="58"/>
      <c r="L65" s="58">
        <f>D65*K65</f>
        <v>0</v>
      </c>
      <c r="M65" s="37"/>
      <c r="N65" s="50"/>
      <c r="O65" s="72">
        <v>205</v>
      </c>
      <c r="P65" s="72">
        <f>D65*O65</f>
        <v>63.55</v>
      </c>
      <c r="Q65" s="45"/>
      <c r="R65" s="48" t="s">
        <v>364</v>
      </c>
      <c r="S65" s="46">
        <v>345</v>
      </c>
      <c r="T65" s="46">
        <f t="shared" si="8"/>
        <v>106.95</v>
      </c>
      <c r="U65" s="68"/>
      <c r="V65" s="69"/>
      <c r="W65" s="70"/>
      <c r="X65" s="70"/>
      <c r="Y65" s="43"/>
      <c r="Z65" s="53"/>
      <c r="AA65" s="44"/>
      <c r="AB65" s="44"/>
    </row>
    <row r="66" spans="1:28" x14ac:dyDescent="0.25">
      <c r="A66" s="26" t="s">
        <v>91</v>
      </c>
      <c r="B66" s="26"/>
      <c r="C66" s="36">
        <v>0.31</v>
      </c>
      <c r="D66" s="112">
        <v>0.31</v>
      </c>
      <c r="E66" s="28"/>
      <c r="F66" s="29" t="s">
        <v>364</v>
      </c>
      <c r="G66" s="31">
        <v>298</v>
      </c>
      <c r="H66" s="31">
        <f>D66*G66</f>
        <v>92.38</v>
      </c>
      <c r="I66" s="56"/>
      <c r="J66" s="57"/>
      <c r="K66" s="58"/>
      <c r="L66" s="58"/>
      <c r="M66" s="37"/>
      <c r="N66" s="50"/>
      <c r="O66" s="38"/>
      <c r="P66" s="38"/>
      <c r="Q66" s="45"/>
      <c r="R66" s="48"/>
      <c r="S66" s="75">
        <v>340</v>
      </c>
      <c r="T66" s="75">
        <f t="shared" si="8"/>
        <v>105.4</v>
      </c>
      <c r="U66" s="68"/>
      <c r="V66" s="69"/>
      <c r="W66" s="70"/>
      <c r="X66" s="70"/>
      <c r="Y66" s="43"/>
      <c r="Z66" s="53"/>
      <c r="AA66" s="44"/>
      <c r="AB66" s="44"/>
    </row>
    <row r="67" spans="1:28" x14ac:dyDescent="0.25">
      <c r="A67" s="26" t="s">
        <v>199</v>
      </c>
      <c r="B67" s="26"/>
      <c r="C67" s="36">
        <v>0.31</v>
      </c>
      <c r="D67" s="112">
        <v>0.31</v>
      </c>
      <c r="E67" s="28"/>
      <c r="F67" s="29"/>
      <c r="G67" s="31">
        <v>274</v>
      </c>
      <c r="H67" s="31">
        <f>D67*G67</f>
        <v>84.94</v>
      </c>
      <c r="I67" s="56"/>
      <c r="J67" s="57"/>
      <c r="K67" s="81">
        <v>225</v>
      </c>
      <c r="L67" s="81">
        <f>D67*K67</f>
        <v>69.75</v>
      </c>
      <c r="M67" s="37"/>
      <c r="N67" s="50"/>
      <c r="O67" s="38"/>
      <c r="P67" s="38"/>
      <c r="Q67" s="45"/>
      <c r="R67" s="48"/>
      <c r="S67" s="46">
        <v>560</v>
      </c>
      <c r="T67" s="46">
        <f t="shared" si="8"/>
        <v>173.6</v>
      </c>
      <c r="U67" s="68"/>
      <c r="V67" s="69"/>
      <c r="W67" s="70"/>
      <c r="X67" s="70"/>
      <c r="Y67" s="43"/>
      <c r="Z67" s="53" t="s">
        <v>364</v>
      </c>
      <c r="AA67" s="44">
        <v>500</v>
      </c>
      <c r="AB67" s="44">
        <f t="shared" ref="AB67:AB69" si="9">D67*AA67</f>
        <v>155</v>
      </c>
    </row>
    <row r="68" spans="1:28" x14ac:dyDescent="0.25">
      <c r="A68" s="26" t="s">
        <v>173</v>
      </c>
      <c r="B68" s="26"/>
      <c r="C68" s="36">
        <v>0.02</v>
      </c>
      <c r="D68" s="112">
        <v>0.02</v>
      </c>
      <c r="E68" s="28"/>
      <c r="F68" s="29"/>
      <c r="G68" s="73">
        <v>118</v>
      </c>
      <c r="H68" s="73">
        <f>D68*G68</f>
        <v>2.36</v>
      </c>
      <c r="I68" s="56"/>
      <c r="J68" s="57"/>
      <c r="K68" s="58">
        <v>120</v>
      </c>
      <c r="L68" s="58">
        <f>D68*K68</f>
        <v>2.4</v>
      </c>
      <c r="M68" s="37"/>
      <c r="N68" s="50"/>
      <c r="O68" s="38">
        <v>60</v>
      </c>
      <c r="P68" s="38">
        <f>D68*O68</f>
        <v>1.2</v>
      </c>
      <c r="Q68" s="45"/>
      <c r="R68" s="48"/>
      <c r="S68" s="46">
        <v>248</v>
      </c>
      <c r="T68" s="46">
        <f t="shared" si="8"/>
        <v>4.96</v>
      </c>
      <c r="U68" s="68"/>
      <c r="V68" s="69"/>
      <c r="W68" s="70"/>
      <c r="X68" s="70"/>
      <c r="Y68" s="43"/>
      <c r="Z68" s="53"/>
      <c r="AA68" s="44">
        <v>120</v>
      </c>
      <c r="AB68" s="44">
        <f t="shared" si="9"/>
        <v>2.4</v>
      </c>
    </row>
    <row r="69" spans="1:28" x14ac:dyDescent="0.25">
      <c r="A69" s="26" t="s">
        <v>97</v>
      </c>
      <c r="B69" s="26"/>
      <c r="C69" s="36">
        <v>0.63</v>
      </c>
      <c r="D69" s="112">
        <v>0.63</v>
      </c>
      <c r="E69" s="28"/>
      <c r="F69" s="29"/>
      <c r="G69" s="73">
        <v>148</v>
      </c>
      <c r="H69" s="73">
        <f>D69*G69</f>
        <v>93.24</v>
      </c>
      <c r="I69" s="56"/>
      <c r="J69" s="57"/>
      <c r="K69" s="58">
        <v>225</v>
      </c>
      <c r="L69" s="58">
        <f>D69*K69</f>
        <v>141.75</v>
      </c>
      <c r="M69" s="37"/>
      <c r="N69" s="50"/>
      <c r="O69" s="38"/>
      <c r="P69" s="38"/>
      <c r="Q69" s="45"/>
      <c r="R69" s="48"/>
      <c r="S69" s="46">
        <v>240</v>
      </c>
      <c r="T69" s="46">
        <f t="shared" si="8"/>
        <v>151.19999999999999</v>
      </c>
      <c r="U69" s="68"/>
      <c r="V69" s="69"/>
      <c r="W69" s="70">
        <v>240</v>
      </c>
      <c r="X69" s="70">
        <f>D69*W69</f>
        <v>151.19999999999999</v>
      </c>
      <c r="Y69" s="43"/>
      <c r="Z69" s="53"/>
      <c r="AA69" s="44">
        <v>320</v>
      </c>
      <c r="AB69" s="44">
        <f t="shared" si="9"/>
        <v>201.6</v>
      </c>
    </row>
    <row r="70" spans="1:28" x14ac:dyDescent="0.25">
      <c r="A70" s="24" t="s">
        <v>401</v>
      </c>
      <c r="H70" s="32">
        <f>SUM(H69,H68,H62,H61,H52,H23,H16,H15,H13,H9,H8)</f>
        <v>611.2052799999999</v>
      </c>
      <c r="L70" s="32">
        <f>SUM(L67,L60,L50,L47,L42,L37,L34,L25,L24,L14)</f>
        <v>599.11</v>
      </c>
      <c r="P70" s="32">
        <f>SUM(P65,P64,P59,P58,P55,P53,P49,P48,P44,P41,P39,P33,P32,P30,P26,P19,P18,P17,P12)</f>
        <v>701.49125000000004</v>
      </c>
      <c r="T70" s="32">
        <f>SUM(T66,T57,T56,T54,T46,T45,T43,T40,T38,T36,T35,T29,T28,T21,T11)</f>
        <v>2598.5800000000004</v>
      </c>
      <c r="X70" s="32">
        <f>SUM(X10)</f>
        <v>72</v>
      </c>
      <c r="AB70" s="32">
        <f>SUM(AB27,AB25,AB20)</f>
        <v>126.3</v>
      </c>
    </row>
    <row r="72" spans="1:28" x14ac:dyDescent="0.25">
      <c r="A72" s="24" t="s">
        <v>402</v>
      </c>
      <c r="C72" s="32">
        <f>SUM(H70,L70,P70,T70,X70,AB70)</f>
        <v>4708.6865299999999</v>
      </c>
    </row>
    <row r="75" spans="1:28" x14ac:dyDescent="0.25">
      <c r="A75" s="100" t="s">
        <v>404</v>
      </c>
    </row>
    <row r="76" spans="1:28" x14ac:dyDescent="0.25">
      <c r="A76" s="71" t="s">
        <v>400</v>
      </c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opLeftCell="B1" zoomScaleNormal="100" workbookViewId="0">
      <selection activeCell="D19" sqref="D19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4" width="9.109375" style="65"/>
    <col min="5" max="5" width="9.109375" style="24" customWidth="1"/>
    <col min="6" max="6" width="9.109375" style="30"/>
    <col min="7" max="7" width="9.109375" style="32"/>
    <col min="8" max="8" width="9.109375" style="32" customWidth="1"/>
    <col min="9" max="9" width="9.109375" style="24" customWidth="1"/>
    <col min="10" max="10" width="9.109375" style="30"/>
    <col min="11" max="11" width="9.109375" style="32"/>
    <col min="12" max="12" width="9.109375" style="32" customWidth="1"/>
    <col min="13" max="13" width="9.109375" style="24" customWidth="1"/>
    <col min="14" max="14" width="9.109375" style="30"/>
    <col min="15" max="15" width="9.109375" style="32"/>
    <col min="16" max="16" width="9.109375" style="32" customWidth="1"/>
    <col min="17" max="17" width="9.109375" style="24" customWidth="1"/>
    <col min="18" max="18" width="9.109375" style="30"/>
    <col min="19" max="19" width="9.109375" style="32"/>
    <col min="20" max="20" width="9.109375" style="32" customWidth="1"/>
    <col min="21" max="21" width="9.109375" style="24" customWidth="1"/>
    <col min="22" max="22" width="9.109375" style="30"/>
    <col min="23" max="24" width="9.109375" style="32" customWidth="1"/>
    <col min="25" max="25" width="9.109375" style="24" customWidth="1"/>
    <col min="26" max="26" width="9.109375" style="30"/>
    <col min="27" max="27" width="9.109375" style="32"/>
    <col min="28" max="28" width="9.109375" style="32" customWidth="1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254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257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373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79"/>
    </row>
    <row r="8" spans="1:28" x14ac:dyDescent="0.25">
      <c r="A8" s="35" t="s">
        <v>376</v>
      </c>
      <c r="B8" s="26"/>
      <c r="C8" s="117">
        <v>6</v>
      </c>
      <c r="D8" s="118">
        <v>6</v>
      </c>
      <c r="E8" s="28"/>
      <c r="F8" s="29"/>
      <c r="G8" s="73">
        <v>24</v>
      </c>
      <c r="H8" s="73">
        <f>D8*G8</f>
        <v>144</v>
      </c>
      <c r="I8" s="56"/>
      <c r="J8" s="57"/>
      <c r="K8" s="58"/>
      <c r="L8" s="58"/>
      <c r="M8" s="37"/>
      <c r="N8" s="50"/>
      <c r="O8" s="38">
        <v>28</v>
      </c>
      <c r="P8" s="38">
        <f>D8*O8</f>
        <v>168</v>
      </c>
      <c r="Q8" s="45"/>
      <c r="R8" s="48"/>
      <c r="S8" s="46">
        <v>60</v>
      </c>
      <c r="T8" s="46">
        <f>D8*S8</f>
        <v>360</v>
      </c>
      <c r="U8" s="68"/>
      <c r="V8" s="69"/>
      <c r="W8" s="70"/>
      <c r="X8" s="70"/>
      <c r="Y8" s="43"/>
      <c r="Z8" s="53"/>
      <c r="AA8" s="44">
        <v>40</v>
      </c>
      <c r="AB8" s="44">
        <f>D8*AA8</f>
        <v>240</v>
      </c>
    </row>
    <row r="9" spans="1:28" x14ac:dyDescent="0.25">
      <c r="A9" s="108" t="s">
        <v>185</v>
      </c>
      <c r="B9" s="95"/>
      <c r="C9" s="119">
        <v>5.75</v>
      </c>
      <c r="D9" s="120">
        <v>0</v>
      </c>
      <c r="E9" s="28"/>
      <c r="F9" s="29"/>
      <c r="G9" s="31"/>
      <c r="H9" s="31"/>
      <c r="I9" s="56"/>
      <c r="J9" s="57"/>
      <c r="K9" s="58"/>
      <c r="L9" s="58"/>
      <c r="M9" s="37"/>
      <c r="N9" s="50"/>
      <c r="O9" s="38"/>
      <c r="P9" s="38"/>
      <c r="Q9" s="45"/>
      <c r="R9" s="48"/>
      <c r="S9" s="46"/>
      <c r="T9" s="46"/>
      <c r="U9" s="68"/>
      <c r="V9" s="69"/>
      <c r="W9" s="70"/>
      <c r="X9" s="70"/>
      <c r="Y9" s="43"/>
      <c r="Z9" s="53"/>
      <c r="AA9" s="44"/>
      <c r="AB9" s="44"/>
    </row>
    <row r="10" spans="1:28" x14ac:dyDescent="0.25">
      <c r="A10" s="35" t="s">
        <v>228</v>
      </c>
      <c r="B10" s="26"/>
      <c r="C10" s="117">
        <v>6</v>
      </c>
      <c r="D10" s="118">
        <v>6</v>
      </c>
      <c r="E10" s="28"/>
      <c r="F10" s="76" t="s">
        <v>364</v>
      </c>
      <c r="G10" s="73">
        <v>298</v>
      </c>
      <c r="H10" s="73">
        <f>D10*G10</f>
        <v>1788</v>
      </c>
      <c r="I10" s="56"/>
      <c r="J10" s="57"/>
      <c r="K10" s="58"/>
      <c r="L10" s="58"/>
      <c r="M10" s="37"/>
      <c r="N10" s="50"/>
      <c r="O10" s="38"/>
      <c r="P10" s="38"/>
      <c r="Q10" s="45"/>
      <c r="R10" s="48"/>
      <c r="S10" s="46"/>
      <c r="T10" s="46"/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35" t="s">
        <v>17</v>
      </c>
      <c r="B11" s="26" t="s">
        <v>100</v>
      </c>
      <c r="C11" s="117">
        <v>0.6</v>
      </c>
      <c r="D11" s="118">
        <v>0.6</v>
      </c>
      <c r="E11" s="28"/>
      <c r="F11" s="29" t="s">
        <v>364</v>
      </c>
      <c r="G11" s="31">
        <v>848</v>
      </c>
      <c r="H11" s="31">
        <f>D11*G11</f>
        <v>508.79999999999995</v>
      </c>
      <c r="I11" s="56"/>
      <c r="J11" s="57"/>
      <c r="K11" s="58"/>
      <c r="L11" s="58"/>
      <c r="M11" s="37"/>
      <c r="N11" s="50"/>
      <c r="O11" s="38"/>
      <c r="P11" s="38"/>
      <c r="Q11" s="45"/>
      <c r="R11" s="48" t="s">
        <v>364</v>
      </c>
      <c r="S11" s="46">
        <v>900</v>
      </c>
      <c r="T11" s="46">
        <f>D11*S11</f>
        <v>540</v>
      </c>
      <c r="U11" s="68"/>
      <c r="V11" s="69"/>
      <c r="W11" s="77">
        <v>1200</v>
      </c>
      <c r="X11" s="77">
        <f>D11*W11</f>
        <v>720</v>
      </c>
      <c r="Y11" s="43"/>
      <c r="Z11" s="53"/>
      <c r="AA11" s="44"/>
      <c r="AB11" s="44"/>
    </row>
    <row r="12" spans="1:28" x14ac:dyDescent="0.25">
      <c r="A12" s="35" t="s">
        <v>101</v>
      </c>
      <c r="B12" s="26"/>
      <c r="C12" s="117">
        <v>2</v>
      </c>
      <c r="D12" s="118">
        <v>2</v>
      </c>
      <c r="E12" s="28"/>
      <c r="F12" s="29"/>
      <c r="G12" s="31"/>
      <c r="H12" s="31"/>
      <c r="I12" s="56"/>
      <c r="J12" s="57"/>
      <c r="K12" s="58">
        <v>225</v>
      </c>
      <c r="L12" s="58">
        <f>D12*K12</f>
        <v>450</v>
      </c>
      <c r="M12" s="37"/>
      <c r="N12" s="50"/>
      <c r="O12" s="38"/>
      <c r="P12" s="38"/>
      <c r="Q12" s="45"/>
      <c r="R12" s="48"/>
      <c r="S12" s="75">
        <v>118</v>
      </c>
      <c r="T12" s="75">
        <f>D12*S12</f>
        <v>236</v>
      </c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108" t="s">
        <v>20</v>
      </c>
      <c r="B13" s="95"/>
      <c r="C13" s="119">
        <v>6</v>
      </c>
      <c r="D13" s="120">
        <v>0</v>
      </c>
      <c r="E13" s="28"/>
      <c r="F13" s="29"/>
      <c r="G13" s="31"/>
      <c r="H13" s="31"/>
      <c r="I13" s="56"/>
      <c r="J13" s="57"/>
      <c r="K13" s="58"/>
      <c r="L13" s="58"/>
      <c r="M13" s="37"/>
      <c r="N13" s="50"/>
      <c r="O13" s="38"/>
      <c r="P13" s="38"/>
      <c r="Q13" s="45"/>
      <c r="R13" s="48"/>
      <c r="S13" s="46"/>
      <c r="T13" s="46"/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35" t="s">
        <v>102</v>
      </c>
      <c r="B14" s="26"/>
      <c r="C14" s="117">
        <v>4</v>
      </c>
      <c r="D14" s="118">
        <v>4</v>
      </c>
      <c r="E14" s="28"/>
      <c r="F14" s="29"/>
      <c r="G14" s="31">
        <v>180</v>
      </c>
      <c r="H14" s="31">
        <f>D14*G14</f>
        <v>720</v>
      </c>
      <c r="I14" s="56"/>
      <c r="J14" s="57"/>
      <c r="K14" s="58">
        <v>150</v>
      </c>
      <c r="L14" s="58">
        <f>D14*K14</f>
        <v>600</v>
      </c>
      <c r="M14" s="37"/>
      <c r="N14" s="50"/>
      <c r="O14" s="38"/>
      <c r="P14" s="38"/>
      <c r="Q14" s="45"/>
      <c r="R14" s="48"/>
      <c r="S14" s="46">
        <v>140</v>
      </c>
      <c r="T14" s="46">
        <f>D14*S14</f>
        <v>560</v>
      </c>
      <c r="U14" s="68"/>
      <c r="V14" s="69"/>
      <c r="W14" s="70"/>
      <c r="X14" s="70"/>
      <c r="Y14" s="43"/>
      <c r="Z14" s="53"/>
      <c r="AA14" s="74">
        <v>120</v>
      </c>
      <c r="AB14" s="74">
        <f>D14*AA14</f>
        <v>480</v>
      </c>
    </row>
    <row r="15" spans="1:28" x14ac:dyDescent="0.25">
      <c r="A15" s="35" t="s">
        <v>103</v>
      </c>
      <c r="B15" s="26"/>
      <c r="C15" s="117">
        <v>1</v>
      </c>
      <c r="D15" s="118">
        <v>1</v>
      </c>
      <c r="E15" s="28"/>
      <c r="F15" s="29"/>
      <c r="G15" s="31"/>
      <c r="H15" s="31"/>
      <c r="I15" s="56"/>
      <c r="J15" s="57"/>
      <c r="K15" s="58"/>
      <c r="L15" s="58"/>
      <c r="M15" s="37"/>
      <c r="N15" s="50"/>
      <c r="O15" s="38"/>
      <c r="P15" s="38"/>
      <c r="Q15" s="45"/>
      <c r="R15" s="48"/>
      <c r="S15" s="75">
        <v>1200</v>
      </c>
      <c r="T15" s="75">
        <f>D15*S15</f>
        <v>1200</v>
      </c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108" t="s">
        <v>104</v>
      </c>
      <c r="B16" s="95"/>
      <c r="C16" s="119">
        <v>6</v>
      </c>
      <c r="D16" s="120">
        <v>0</v>
      </c>
      <c r="E16" s="28"/>
      <c r="F16" s="29"/>
      <c r="G16" s="31"/>
      <c r="H16" s="31"/>
      <c r="I16" s="56"/>
      <c r="J16" s="57"/>
      <c r="K16" s="58"/>
      <c r="L16" s="58"/>
      <c r="M16" s="37"/>
      <c r="N16" s="50"/>
      <c r="O16" s="38"/>
      <c r="P16" s="38"/>
      <c r="Q16" s="45"/>
      <c r="R16" s="48"/>
      <c r="S16" s="46"/>
      <c r="T16" s="46"/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35" t="s">
        <v>22</v>
      </c>
      <c r="B17" s="26"/>
      <c r="C17" s="117">
        <v>3</v>
      </c>
      <c r="D17" s="118">
        <v>3</v>
      </c>
      <c r="E17" s="28"/>
      <c r="F17" s="29"/>
      <c r="G17" s="73">
        <v>58</v>
      </c>
      <c r="H17" s="73">
        <f>D17*G17</f>
        <v>174</v>
      </c>
      <c r="I17" s="56"/>
      <c r="J17" s="57"/>
      <c r="K17" s="58">
        <v>150</v>
      </c>
      <c r="L17" s="58">
        <f>D17*K17</f>
        <v>450</v>
      </c>
      <c r="M17" s="37"/>
      <c r="N17" s="50"/>
      <c r="O17" s="38"/>
      <c r="P17" s="38"/>
      <c r="Q17" s="45"/>
      <c r="R17" s="48"/>
      <c r="S17" s="46">
        <v>480</v>
      </c>
      <c r="T17" s="46">
        <f>D17*S17</f>
        <v>1440</v>
      </c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108" t="s">
        <v>23</v>
      </c>
      <c r="B18" s="95"/>
      <c r="C18" s="119">
        <v>4</v>
      </c>
      <c r="D18" s="120">
        <v>0</v>
      </c>
      <c r="E18" s="28"/>
      <c r="F18" s="29"/>
      <c r="G18" s="31"/>
      <c r="H18" s="31"/>
      <c r="I18" s="56"/>
      <c r="J18" s="57"/>
      <c r="K18" s="58"/>
      <c r="L18" s="58"/>
      <c r="M18" s="37"/>
      <c r="N18" s="50"/>
      <c r="O18" s="38"/>
      <c r="P18" s="38"/>
      <c r="Q18" s="45"/>
      <c r="R18" s="48"/>
      <c r="S18" s="46"/>
      <c r="T18" s="46"/>
      <c r="U18" s="68"/>
      <c r="V18" s="69"/>
      <c r="W18" s="70"/>
      <c r="X18" s="70"/>
      <c r="Y18" s="43"/>
      <c r="Z18" s="53"/>
      <c r="AA18" s="44"/>
      <c r="AB18" s="44"/>
    </row>
    <row r="19" spans="1:28" x14ac:dyDescent="0.25">
      <c r="A19" s="108" t="s">
        <v>108</v>
      </c>
      <c r="B19" s="95"/>
      <c r="C19" s="119">
        <v>2.5</v>
      </c>
      <c r="D19" s="120">
        <v>0</v>
      </c>
      <c r="E19" s="28"/>
      <c r="F19" s="29"/>
      <c r="G19" s="31"/>
      <c r="H19" s="31"/>
      <c r="I19" s="56"/>
      <c r="J19" s="57"/>
      <c r="K19" s="58"/>
      <c r="L19" s="58"/>
      <c r="M19" s="37"/>
      <c r="N19" s="50"/>
      <c r="O19" s="38"/>
      <c r="P19" s="38"/>
      <c r="Q19" s="45"/>
      <c r="R19" s="48"/>
      <c r="S19" s="46"/>
      <c r="T19" s="46"/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35" t="s">
        <v>24</v>
      </c>
      <c r="B20" s="26"/>
      <c r="C20" s="117">
        <v>2.5</v>
      </c>
      <c r="D20" s="118">
        <v>2.5</v>
      </c>
      <c r="E20" s="28"/>
      <c r="F20" s="29"/>
      <c r="G20" s="31"/>
      <c r="H20" s="31"/>
      <c r="I20" s="56"/>
      <c r="J20" s="57"/>
      <c r="K20" s="58">
        <v>225</v>
      </c>
      <c r="L20" s="58">
        <f>D20*K20</f>
        <v>562.5</v>
      </c>
      <c r="M20" s="37"/>
      <c r="N20" s="50"/>
      <c r="O20" s="72">
        <v>92</v>
      </c>
      <c r="P20" s="72">
        <f>D20*O20</f>
        <v>230</v>
      </c>
      <c r="Q20" s="45"/>
      <c r="R20" s="48"/>
      <c r="S20" s="46"/>
      <c r="T20" s="46"/>
      <c r="U20" s="68"/>
      <c r="V20" s="69"/>
      <c r="W20" s="70"/>
      <c r="X20" s="70"/>
      <c r="Y20" s="43"/>
      <c r="Z20" s="53"/>
      <c r="AA20" s="44"/>
      <c r="AB20" s="44"/>
    </row>
    <row r="21" spans="1:28" x14ac:dyDescent="0.25">
      <c r="A21" s="35" t="s">
        <v>25</v>
      </c>
      <c r="B21" s="26"/>
      <c r="C21" s="117">
        <v>2.2999999999999998</v>
      </c>
      <c r="D21" s="118">
        <v>2.2999999999999998</v>
      </c>
      <c r="E21" s="28"/>
      <c r="F21" s="29"/>
      <c r="G21" s="73">
        <v>218</v>
      </c>
      <c r="H21" s="73">
        <f>D21*G21</f>
        <v>501.4</v>
      </c>
      <c r="I21" s="56"/>
      <c r="J21" s="57"/>
      <c r="K21" s="58">
        <v>600</v>
      </c>
      <c r="L21" s="58">
        <f>D21*K21</f>
        <v>1380</v>
      </c>
      <c r="M21" s="37"/>
      <c r="N21" s="50"/>
      <c r="O21" s="38">
        <v>315</v>
      </c>
      <c r="P21" s="38">
        <f>D21*O21</f>
        <v>724.5</v>
      </c>
      <c r="Q21" s="45"/>
      <c r="R21" s="48"/>
      <c r="S21" s="46">
        <v>240</v>
      </c>
      <c r="T21" s="46">
        <f>D21*S21</f>
        <v>552</v>
      </c>
      <c r="U21" s="68"/>
      <c r="V21" s="69"/>
      <c r="W21" s="70"/>
      <c r="X21" s="70"/>
      <c r="Y21" s="43"/>
      <c r="Z21" s="53"/>
      <c r="AA21" s="44"/>
      <c r="AB21" s="44"/>
    </row>
    <row r="22" spans="1:28" x14ac:dyDescent="0.25">
      <c r="A22" s="35" t="s">
        <v>113</v>
      </c>
      <c r="B22" s="26"/>
      <c r="C22" s="117">
        <v>0.69</v>
      </c>
      <c r="D22" s="118">
        <v>0.69</v>
      </c>
      <c r="E22" s="28"/>
      <c r="F22" s="29"/>
      <c r="G22" s="31"/>
      <c r="H22" s="31"/>
      <c r="I22" s="56"/>
      <c r="J22" s="57"/>
      <c r="K22" s="58"/>
      <c r="L22" s="58"/>
      <c r="M22" s="37"/>
      <c r="N22" s="50"/>
      <c r="O22" s="38"/>
      <c r="P22" s="38"/>
      <c r="Q22" s="45"/>
      <c r="R22" s="48" t="s">
        <v>364</v>
      </c>
      <c r="S22" s="46">
        <v>1888</v>
      </c>
      <c r="T22" s="46">
        <f>D22*S22</f>
        <v>1302.7199999999998</v>
      </c>
      <c r="U22" s="68"/>
      <c r="V22" s="69"/>
      <c r="W22" s="70"/>
      <c r="X22" s="70"/>
      <c r="Y22" s="43"/>
      <c r="Z22" s="99" t="s">
        <v>364</v>
      </c>
      <c r="AA22" s="74">
        <v>1200</v>
      </c>
      <c r="AB22" s="74">
        <f>D22*AA22</f>
        <v>827.99999999999989</v>
      </c>
    </row>
    <row r="23" spans="1:28" x14ac:dyDescent="0.25">
      <c r="A23" s="35" t="s">
        <v>27</v>
      </c>
      <c r="B23" s="26"/>
      <c r="C23" s="117">
        <v>1</v>
      </c>
      <c r="D23" s="118">
        <v>0.5</v>
      </c>
      <c r="E23" s="28"/>
      <c r="F23" s="29"/>
      <c r="G23" s="31"/>
      <c r="H23" s="31"/>
      <c r="I23" s="56"/>
      <c r="J23" s="57"/>
      <c r="K23" s="58"/>
      <c r="L23" s="58"/>
      <c r="M23" s="37"/>
      <c r="N23" s="50"/>
      <c r="O23" s="38"/>
      <c r="P23" s="38"/>
      <c r="Q23" s="45"/>
      <c r="R23" s="78" t="s">
        <v>364</v>
      </c>
      <c r="S23" s="75">
        <v>2120</v>
      </c>
      <c r="T23" s="75">
        <f>D23*S23</f>
        <v>1060</v>
      </c>
      <c r="U23" s="68"/>
      <c r="V23" s="69"/>
      <c r="W23" s="70"/>
      <c r="X23" s="70"/>
      <c r="Y23" s="43"/>
      <c r="Z23" s="53"/>
      <c r="AA23" s="44"/>
      <c r="AB23" s="44"/>
    </row>
    <row r="24" spans="1:28" x14ac:dyDescent="0.25">
      <c r="A24" s="35" t="s">
        <v>114</v>
      </c>
      <c r="B24" s="26"/>
      <c r="C24" s="117">
        <v>1</v>
      </c>
      <c r="D24" s="118">
        <v>1</v>
      </c>
      <c r="E24" s="28"/>
      <c r="F24" s="29" t="s">
        <v>364</v>
      </c>
      <c r="G24" s="31">
        <v>168</v>
      </c>
      <c r="H24" s="31">
        <f>D24*G24</f>
        <v>168</v>
      </c>
      <c r="I24" s="56"/>
      <c r="J24" s="57"/>
      <c r="K24" s="58">
        <v>300</v>
      </c>
      <c r="L24" s="58">
        <f>D24*K24</f>
        <v>300</v>
      </c>
      <c r="M24" s="37"/>
      <c r="N24" s="50"/>
      <c r="O24" s="38"/>
      <c r="P24" s="38"/>
      <c r="Q24" s="45"/>
      <c r="R24" s="48"/>
      <c r="S24" s="75">
        <v>140</v>
      </c>
      <c r="T24" s="75">
        <f>D24*S24</f>
        <v>140</v>
      </c>
      <c r="U24" s="68"/>
      <c r="V24" s="69"/>
      <c r="W24" s="70"/>
      <c r="X24" s="70"/>
      <c r="Y24" s="43"/>
      <c r="Z24" s="53" t="s">
        <v>364</v>
      </c>
      <c r="AA24" s="44">
        <v>160</v>
      </c>
      <c r="AB24" s="44">
        <f>D24*AA24</f>
        <v>160</v>
      </c>
    </row>
    <row r="25" spans="1:28" x14ac:dyDescent="0.25">
      <c r="A25" s="108" t="s">
        <v>28</v>
      </c>
      <c r="B25" s="95"/>
      <c r="C25" s="119">
        <v>3</v>
      </c>
      <c r="D25" s="120">
        <v>0</v>
      </c>
      <c r="E25" s="28"/>
      <c r="F25" s="29"/>
      <c r="G25" s="31"/>
      <c r="H25" s="31"/>
      <c r="I25" s="56"/>
      <c r="J25" s="57"/>
      <c r="K25" s="58"/>
      <c r="L25" s="58"/>
      <c r="M25" s="37"/>
      <c r="N25" s="50"/>
      <c r="O25" s="38"/>
      <c r="P25" s="38"/>
      <c r="Q25" s="45"/>
      <c r="R25" s="48"/>
      <c r="S25" s="46"/>
      <c r="T25" s="46"/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35" t="s">
        <v>29</v>
      </c>
      <c r="B26" s="26"/>
      <c r="C26" s="117">
        <v>5</v>
      </c>
      <c r="D26" s="118">
        <v>5</v>
      </c>
      <c r="E26" s="28"/>
      <c r="F26" s="29"/>
      <c r="G26" s="31">
        <v>384</v>
      </c>
      <c r="H26" s="31">
        <f>D26*G26</f>
        <v>1920</v>
      </c>
      <c r="I26" s="56"/>
      <c r="J26" s="57"/>
      <c r="K26" s="58"/>
      <c r="L26" s="58"/>
      <c r="M26" s="37"/>
      <c r="N26" s="50"/>
      <c r="O26" s="38"/>
      <c r="P26" s="38"/>
      <c r="Q26" s="45"/>
      <c r="R26" s="48"/>
      <c r="S26" s="46"/>
      <c r="T26" s="46"/>
      <c r="U26" s="68"/>
      <c r="V26" s="69"/>
      <c r="W26" s="70"/>
      <c r="X26" s="70"/>
      <c r="Y26" s="43"/>
      <c r="Z26" s="53"/>
      <c r="AA26" s="74">
        <v>300</v>
      </c>
      <c r="AB26" s="74">
        <f>D26*AA26</f>
        <v>1500</v>
      </c>
    </row>
    <row r="27" spans="1:28" x14ac:dyDescent="0.25">
      <c r="A27" s="35" t="s">
        <v>30</v>
      </c>
      <c r="B27" s="26"/>
      <c r="C27" s="117">
        <v>1.8</v>
      </c>
      <c r="D27" s="118">
        <v>1.8</v>
      </c>
      <c r="E27" s="28"/>
      <c r="F27" s="29"/>
      <c r="G27" s="31"/>
      <c r="H27" s="31"/>
      <c r="I27" s="56"/>
      <c r="J27" s="57"/>
      <c r="K27" s="58"/>
      <c r="L27" s="58"/>
      <c r="M27" s="37"/>
      <c r="N27" s="50"/>
      <c r="O27" s="38"/>
      <c r="P27" s="38"/>
      <c r="Q27" s="45"/>
      <c r="R27" s="48"/>
      <c r="S27" s="75">
        <v>882</v>
      </c>
      <c r="T27" s="75">
        <f>D27*S27</f>
        <v>1587.6000000000001</v>
      </c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108" t="s">
        <v>32</v>
      </c>
      <c r="B28" s="95"/>
      <c r="C28" s="119">
        <v>2</v>
      </c>
      <c r="D28" s="120">
        <v>0</v>
      </c>
      <c r="E28" s="28"/>
      <c r="F28" s="29"/>
      <c r="G28" s="31"/>
      <c r="H28" s="31"/>
      <c r="I28" s="56"/>
      <c r="J28" s="57"/>
      <c r="K28" s="58"/>
      <c r="L28" s="58"/>
      <c r="M28" s="37"/>
      <c r="N28" s="50"/>
      <c r="O28" s="38"/>
      <c r="P28" s="38"/>
      <c r="Q28" s="45"/>
      <c r="R28" s="48"/>
      <c r="S28" s="46"/>
      <c r="T28" s="46"/>
      <c r="U28" s="68"/>
      <c r="V28" s="69"/>
      <c r="W28" s="70"/>
      <c r="X28" s="70"/>
      <c r="Y28" s="43"/>
      <c r="Z28" s="53"/>
      <c r="AA28" s="44"/>
      <c r="AB28" s="44"/>
    </row>
    <row r="29" spans="1:28" x14ac:dyDescent="0.25">
      <c r="A29" s="35" t="s">
        <v>186</v>
      </c>
      <c r="B29" s="26"/>
      <c r="C29" s="117">
        <v>1.73</v>
      </c>
      <c r="D29" s="118">
        <v>2.5</v>
      </c>
      <c r="E29" s="28"/>
      <c r="F29" s="76" t="s">
        <v>364</v>
      </c>
      <c r="G29" s="73">
        <v>328</v>
      </c>
      <c r="H29" s="73">
        <f>D29*G29</f>
        <v>820</v>
      </c>
      <c r="I29" s="56"/>
      <c r="J29" s="57"/>
      <c r="K29" s="58"/>
      <c r="L29" s="58"/>
      <c r="M29" s="37"/>
      <c r="N29" s="50"/>
      <c r="O29" s="38"/>
      <c r="P29" s="38"/>
      <c r="Q29" s="45"/>
      <c r="R29" s="48" t="s">
        <v>364</v>
      </c>
      <c r="S29" s="46">
        <v>675</v>
      </c>
      <c r="T29" s="46">
        <f>D29*S29</f>
        <v>1687.5</v>
      </c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35" t="s">
        <v>34</v>
      </c>
      <c r="B30" s="26"/>
      <c r="C30" s="117">
        <v>20</v>
      </c>
      <c r="D30" s="118">
        <v>20</v>
      </c>
      <c r="E30" s="28"/>
      <c r="F30" s="29" t="s">
        <v>364</v>
      </c>
      <c r="G30" s="31">
        <v>10.8</v>
      </c>
      <c r="H30" s="31">
        <f>D30*G30</f>
        <v>216</v>
      </c>
      <c r="I30" s="56"/>
      <c r="J30" s="57"/>
      <c r="K30" s="58">
        <v>20</v>
      </c>
      <c r="L30" s="58">
        <f>D30*K30</f>
        <v>400</v>
      </c>
      <c r="M30" s="37"/>
      <c r="N30" s="50"/>
      <c r="O30" s="72">
        <v>13.5</v>
      </c>
      <c r="P30" s="72">
        <f>D30*O30</f>
        <v>270</v>
      </c>
      <c r="Q30" s="45"/>
      <c r="R30" s="48"/>
      <c r="S30" s="46"/>
      <c r="T30" s="46"/>
      <c r="U30" s="68"/>
      <c r="V30" s="69"/>
      <c r="W30" s="70"/>
      <c r="X30" s="70"/>
      <c r="Y30" s="43"/>
      <c r="Z30" s="53" t="s">
        <v>364</v>
      </c>
      <c r="AA30" s="44">
        <v>16</v>
      </c>
      <c r="AB30" s="44">
        <f>D30*AA30</f>
        <v>320</v>
      </c>
    </row>
    <row r="31" spans="1:28" x14ac:dyDescent="0.25">
      <c r="A31" s="35" t="s">
        <v>232</v>
      </c>
      <c r="B31" s="26"/>
      <c r="C31" s="117">
        <v>12</v>
      </c>
      <c r="D31" s="118">
        <v>12</v>
      </c>
      <c r="E31" s="28"/>
      <c r="F31" s="29" t="s">
        <v>364</v>
      </c>
      <c r="G31" s="31">
        <v>74</v>
      </c>
      <c r="H31" s="31">
        <f>D31*G31</f>
        <v>888</v>
      </c>
      <c r="I31" s="56"/>
      <c r="J31" s="57" t="s">
        <v>364</v>
      </c>
      <c r="K31" s="58">
        <v>160</v>
      </c>
      <c r="L31" s="58">
        <f>D31*K31</f>
        <v>1920</v>
      </c>
      <c r="M31" s="37"/>
      <c r="N31" s="50"/>
      <c r="O31" s="38"/>
      <c r="P31" s="38"/>
      <c r="Q31" s="45"/>
      <c r="R31" s="48"/>
      <c r="S31" s="46"/>
      <c r="T31" s="46"/>
      <c r="U31" s="68"/>
      <c r="V31" s="69"/>
      <c r="W31" s="70"/>
      <c r="X31" s="70"/>
      <c r="Y31" s="43"/>
      <c r="Z31" s="53"/>
      <c r="AA31" s="74">
        <v>80</v>
      </c>
      <c r="AB31" s="74">
        <f>D31*AA31</f>
        <v>960</v>
      </c>
    </row>
    <row r="32" spans="1:28" x14ac:dyDescent="0.25">
      <c r="A32" s="35" t="s">
        <v>36</v>
      </c>
      <c r="B32" s="26"/>
      <c r="C32" s="117">
        <v>30</v>
      </c>
      <c r="D32" s="118">
        <v>30</v>
      </c>
      <c r="E32" s="28"/>
      <c r="F32" s="29"/>
      <c r="G32" s="73">
        <v>10.8</v>
      </c>
      <c r="H32" s="73">
        <f>D32*G32</f>
        <v>324</v>
      </c>
      <c r="I32" s="56"/>
      <c r="J32" s="57"/>
      <c r="K32" s="58">
        <v>16</v>
      </c>
      <c r="L32" s="58">
        <f>D32*K32</f>
        <v>480</v>
      </c>
      <c r="M32" s="37"/>
      <c r="N32" s="50"/>
      <c r="O32" s="38"/>
      <c r="P32" s="38"/>
      <c r="Q32" s="45"/>
      <c r="R32" s="48"/>
      <c r="S32" s="46"/>
      <c r="T32" s="46"/>
      <c r="U32" s="68"/>
      <c r="V32" s="69"/>
      <c r="W32" s="70"/>
      <c r="X32" s="70"/>
      <c r="Y32" s="43"/>
      <c r="Z32" s="53"/>
      <c r="AA32" s="44">
        <v>12</v>
      </c>
      <c r="AB32" s="44">
        <f>D32*AA32</f>
        <v>360</v>
      </c>
    </row>
    <row r="33" spans="1:28" x14ac:dyDescent="0.25">
      <c r="A33" s="35" t="s">
        <v>117</v>
      </c>
      <c r="B33" s="26"/>
      <c r="C33" s="117">
        <v>4</v>
      </c>
      <c r="D33" s="118">
        <v>2</v>
      </c>
      <c r="E33" s="28"/>
      <c r="F33" s="29"/>
      <c r="G33" s="31"/>
      <c r="H33" s="31"/>
      <c r="I33" s="56"/>
      <c r="J33" s="57"/>
      <c r="K33" s="58"/>
      <c r="L33" s="58"/>
      <c r="M33" s="37"/>
      <c r="N33" s="50"/>
      <c r="O33" s="38"/>
      <c r="P33" s="38"/>
      <c r="Q33" s="45"/>
      <c r="R33" s="48"/>
      <c r="S33" s="75">
        <v>740</v>
      </c>
      <c r="T33" s="75">
        <f>D33*S33</f>
        <v>1480</v>
      </c>
      <c r="U33" s="68"/>
      <c r="V33" s="69"/>
      <c r="W33" s="70"/>
      <c r="X33" s="70"/>
      <c r="Y33" s="43"/>
      <c r="Z33" s="53"/>
      <c r="AA33" s="44"/>
      <c r="AB33" s="44"/>
    </row>
    <row r="34" spans="1:28" x14ac:dyDescent="0.25">
      <c r="A34" s="35" t="s">
        <v>203</v>
      </c>
      <c r="B34" s="26"/>
      <c r="C34" s="117">
        <v>1</v>
      </c>
      <c r="D34" s="118">
        <v>3</v>
      </c>
      <c r="E34" s="28"/>
      <c r="F34" s="29" t="s">
        <v>364</v>
      </c>
      <c r="G34" s="31">
        <v>198</v>
      </c>
      <c r="H34" s="31">
        <f>D34*G34</f>
        <v>594</v>
      </c>
      <c r="I34" s="56"/>
      <c r="J34" s="57"/>
      <c r="K34" s="58">
        <v>375</v>
      </c>
      <c r="L34" s="58">
        <f>D34*K34</f>
        <v>1125</v>
      </c>
      <c r="M34" s="37"/>
      <c r="N34" s="50"/>
      <c r="O34" s="38"/>
      <c r="P34" s="38"/>
      <c r="Q34" s="45"/>
      <c r="R34" s="48"/>
      <c r="S34" s="75">
        <v>188</v>
      </c>
      <c r="T34" s="75">
        <f>D34*S34</f>
        <v>564</v>
      </c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35" t="s">
        <v>38</v>
      </c>
      <c r="B35" s="26"/>
      <c r="C35" s="117">
        <v>9</v>
      </c>
      <c r="D35" s="118">
        <v>12</v>
      </c>
      <c r="E35" s="28"/>
      <c r="F35" s="29"/>
      <c r="G35" s="73">
        <v>72</v>
      </c>
      <c r="H35" s="73">
        <f>D35*G35</f>
        <v>864</v>
      </c>
      <c r="I35" s="56"/>
      <c r="J35" s="57" t="s">
        <v>364</v>
      </c>
      <c r="K35" s="58">
        <v>180</v>
      </c>
      <c r="L35" s="58">
        <f>D35*K35</f>
        <v>2160</v>
      </c>
      <c r="M35" s="37"/>
      <c r="N35" s="50"/>
      <c r="O35" s="38"/>
      <c r="P35" s="38"/>
      <c r="Q35" s="45"/>
      <c r="R35" s="48"/>
      <c r="S35" s="46"/>
      <c r="T35" s="46"/>
      <c r="U35" s="68"/>
      <c r="V35" s="69"/>
      <c r="W35" s="70"/>
      <c r="X35" s="70"/>
      <c r="Y35" s="43"/>
      <c r="Z35" s="53"/>
      <c r="AA35" s="44">
        <v>80</v>
      </c>
      <c r="AB35" s="44">
        <f>D35*AA35</f>
        <v>960</v>
      </c>
    </row>
    <row r="36" spans="1:28" x14ac:dyDescent="0.25">
      <c r="A36" s="35" t="s">
        <v>119</v>
      </c>
      <c r="B36" s="26"/>
      <c r="C36" s="117">
        <v>0.8</v>
      </c>
      <c r="D36" s="118">
        <v>0.8</v>
      </c>
      <c r="E36" s="28"/>
      <c r="F36" s="29"/>
      <c r="G36" s="31"/>
      <c r="H36" s="31"/>
      <c r="I36" s="56"/>
      <c r="J36" s="57"/>
      <c r="K36" s="58"/>
      <c r="L36" s="58"/>
      <c r="M36" s="37"/>
      <c r="N36" s="50"/>
      <c r="O36" s="38"/>
      <c r="P36" s="38"/>
      <c r="Q36" s="45"/>
      <c r="R36" s="48"/>
      <c r="S36" s="46">
        <v>467</v>
      </c>
      <c r="T36" s="46">
        <f>D36*S36</f>
        <v>373.6</v>
      </c>
      <c r="U36" s="68"/>
      <c r="V36" s="69"/>
      <c r="W36" s="77">
        <v>400</v>
      </c>
      <c r="X36" s="77">
        <f>D36*W36</f>
        <v>320</v>
      </c>
      <c r="Y36" s="43"/>
      <c r="Z36" s="53"/>
      <c r="AA36" s="44"/>
      <c r="AB36" s="44"/>
    </row>
    <row r="37" spans="1:28" x14ac:dyDescent="0.25">
      <c r="A37" s="35" t="s">
        <v>337</v>
      </c>
      <c r="B37" s="26"/>
      <c r="C37" s="117">
        <v>0.7</v>
      </c>
      <c r="D37" s="118">
        <v>0.7</v>
      </c>
      <c r="E37" s="28"/>
      <c r="F37" s="76" t="s">
        <v>364</v>
      </c>
      <c r="G37" s="73">
        <v>224</v>
      </c>
      <c r="H37" s="73">
        <f>D37*G37</f>
        <v>156.79999999999998</v>
      </c>
      <c r="I37" s="56"/>
      <c r="J37" s="57"/>
      <c r="K37" s="58"/>
      <c r="L37" s="58"/>
      <c r="M37" s="37"/>
      <c r="N37" s="50"/>
      <c r="O37" s="38"/>
      <c r="P37" s="38"/>
      <c r="Q37" s="45"/>
      <c r="R37" s="48" t="s">
        <v>364</v>
      </c>
      <c r="S37" s="46">
        <v>450</v>
      </c>
      <c r="T37" s="46">
        <f>D37*S37</f>
        <v>315</v>
      </c>
      <c r="U37" s="68"/>
      <c r="V37" s="69"/>
      <c r="W37" s="70"/>
      <c r="X37" s="70"/>
      <c r="Y37" s="43"/>
      <c r="Z37" s="53"/>
      <c r="AA37" s="44"/>
      <c r="AB37" s="44"/>
    </row>
    <row r="38" spans="1:28" x14ac:dyDescent="0.25">
      <c r="A38" s="108" t="s">
        <v>261</v>
      </c>
      <c r="B38" s="95" t="s">
        <v>403</v>
      </c>
      <c r="C38" s="119">
        <v>1</v>
      </c>
      <c r="D38" s="120">
        <v>0</v>
      </c>
      <c r="E38" s="28"/>
      <c r="F38" s="29"/>
      <c r="G38" s="31"/>
      <c r="H38" s="31"/>
      <c r="I38" s="56"/>
      <c r="J38" s="57"/>
      <c r="K38" s="58"/>
      <c r="L38" s="58"/>
      <c r="M38" s="37"/>
      <c r="N38" s="50"/>
      <c r="O38" s="38"/>
      <c r="P38" s="38"/>
      <c r="Q38" s="45"/>
      <c r="R38" s="48"/>
      <c r="S38" s="46"/>
      <c r="T38" s="46"/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35" t="s">
        <v>188</v>
      </c>
      <c r="B39" s="26"/>
      <c r="C39" s="117">
        <v>1</v>
      </c>
      <c r="D39" s="118">
        <v>1</v>
      </c>
      <c r="E39" s="28"/>
      <c r="F39" s="29"/>
      <c r="G39" s="31">
        <v>224</v>
      </c>
      <c r="H39" s="31">
        <f>D39*G39</f>
        <v>224</v>
      </c>
      <c r="I39" s="56"/>
      <c r="J39" s="57"/>
      <c r="K39" s="58">
        <v>300</v>
      </c>
      <c r="L39" s="58">
        <f>D39*K39</f>
        <v>300</v>
      </c>
      <c r="M39" s="37"/>
      <c r="N39" s="50"/>
      <c r="O39" s="38"/>
      <c r="P39" s="38"/>
      <c r="Q39" s="45"/>
      <c r="R39" s="48"/>
      <c r="S39" s="46">
        <v>240</v>
      </c>
      <c r="T39" s="46">
        <f t="shared" ref="T39:T46" si="0">D39*S39</f>
        <v>240</v>
      </c>
      <c r="U39" s="68"/>
      <c r="V39" s="69"/>
      <c r="W39" s="70"/>
      <c r="X39" s="70"/>
      <c r="Y39" s="43"/>
      <c r="Z39" s="53"/>
      <c r="AA39" s="74">
        <v>200</v>
      </c>
      <c r="AB39" s="74">
        <f>D39*AA39</f>
        <v>200</v>
      </c>
    </row>
    <row r="40" spans="1:28" x14ac:dyDescent="0.25">
      <c r="A40" s="35" t="s">
        <v>46</v>
      </c>
      <c r="B40" s="26"/>
      <c r="C40" s="117">
        <v>0.5</v>
      </c>
      <c r="D40" s="118">
        <v>0.5</v>
      </c>
      <c r="E40" s="28"/>
      <c r="F40" s="29"/>
      <c r="G40" s="31"/>
      <c r="H40" s="31"/>
      <c r="I40" s="56"/>
      <c r="J40" s="57"/>
      <c r="K40" s="58"/>
      <c r="L40" s="58"/>
      <c r="M40" s="37"/>
      <c r="N40" s="50"/>
      <c r="O40" s="38"/>
      <c r="P40" s="38"/>
      <c r="Q40" s="45"/>
      <c r="R40" s="78" t="s">
        <v>364</v>
      </c>
      <c r="S40" s="75">
        <v>340</v>
      </c>
      <c r="T40" s="75">
        <f t="shared" si="0"/>
        <v>170</v>
      </c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35" t="s">
        <v>48</v>
      </c>
      <c r="B41" s="26"/>
      <c r="C41" s="117">
        <v>10</v>
      </c>
      <c r="D41" s="118">
        <v>2</v>
      </c>
      <c r="E41" s="28"/>
      <c r="F41" s="29" t="s">
        <v>364</v>
      </c>
      <c r="G41" s="31">
        <v>278</v>
      </c>
      <c r="H41" s="31">
        <f>D41*G41</f>
        <v>556</v>
      </c>
      <c r="I41" s="56"/>
      <c r="J41" s="57"/>
      <c r="K41" s="58"/>
      <c r="L41" s="58"/>
      <c r="M41" s="37"/>
      <c r="N41" s="50"/>
      <c r="O41" s="38"/>
      <c r="P41" s="38"/>
      <c r="Q41" s="45"/>
      <c r="R41" s="48"/>
      <c r="S41" s="75">
        <v>300</v>
      </c>
      <c r="T41" s="75">
        <f t="shared" si="0"/>
        <v>600</v>
      </c>
      <c r="U41" s="68"/>
      <c r="V41" s="69"/>
      <c r="W41" s="70"/>
      <c r="X41" s="70"/>
      <c r="Y41" s="43"/>
      <c r="Z41" s="53"/>
      <c r="AA41" s="44"/>
      <c r="AB41" s="44"/>
    </row>
    <row r="42" spans="1:28" x14ac:dyDescent="0.25">
      <c r="A42" s="35" t="s">
        <v>49</v>
      </c>
      <c r="B42" s="26"/>
      <c r="C42" s="117">
        <v>3</v>
      </c>
      <c r="D42" s="118">
        <v>3</v>
      </c>
      <c r="E42" s="28"/>
      <c r="F42" s="29" t="s">
        <v>364</v>
      </c>
      <c r="G42" s="31">
        <v>278</v>
      </c>
      <c r="H42" s="31">
        <f>D42*G42</f>
        <v>834</v>
      </c>
      <c r="I42" s="56"/>
      <c r="J42" s="57"/>
      <c r="K42" s="58"/>
      <c r="L42" s="58"/>
      <c r="M42" s="37"/>
      <c r="N42" s="50"/>
      <c r="O42" s="38"/>
      <c r="P42" s="38"/>
      <c r="Q42" s="45"/>
      <c r="R42" s="48"/>
      <c r="S42" s="75">
        <v>243</v>
      </c>
      <c r="T42" s="75">
        <f t="shared" si="0"/>
        <v>729</v>
      </c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35" t="s">
        <v>377</v>
      </c>
      <c r="B43" s="26"/>
      <c r="C43" s="117">
        <v>1</v>
      </c>
      <c r="D43" s="118">
        <v>1</v>
      </c>
      <c r="E43" s="28"/>
      <c r="F43" s="29" t="s">
        <v>364</v>
      </c>
      <c r="G43" s="31">
        <v>538</v>
      </c>
      <c r="H43" s="31">
        <f>D43*G43</f>
        <v>538</v>
      </c>
      <c r="I43" s="56"/>
      <c r="J43" s="57"/>
      <c r="K43" s="58"/>
      <c r="L43" s="58"/>
      <c r="M43" s="37"/>
      <c r="N43" s="50"/>
      <c r="O43" s="38"/>
      <c r="P43" s="38"/>
      <c r="Q43" s="45"/>
      <c r="R43" s="48"/>
      <c r="S43" s="75">
        <v>688</v>
      </c>
      <c r="T43" s="75">
        <f t="shared" si="0"/>
        <v>688</v>
      </c>
      <c r="U43" s="68"/>
      <c r="V43" s="69"/>
      <c r="W43" s="70"/>
      <c r="X43" s="70"/>
      <c r="Y43" s="43"/>
      <c r="Z43" s="53"/>
      <c r="AA43" s="44">
        <v>800</v>
      </c>
      <c r="AB43" s="44">
        <f>D43*AA43</f>
        <v>800</v>
      </c>
    </row>
    <row r="44" spans="1:28" x14ac:dyDescent="0.25">
      <c r="A44" s="35" t="s">
        <v>235</v>
      </c>
      <c r="B44" s="26"/>
      <c r="C44" s="117">
        <v>1</v>
      </c>
      <c r="D44" s="118">
        <v>1</v>
      </c>
      <c r="E44" s="28"/>
      <c r="F44" s="76" t="s">
        <v>364</v>
      </c>
      <c r="G44" s="73">
        <v>738</v>
      </c>
      <c r="H44" s="73">
        <f>D44*G44</f>
        <v>738</v>
      </c>
      <c r="I44" s="56"/>
      <c r="J44" s="57"/>
      <c r="K44" s="58"/>
      <c r="L44" s="58"/>
      <c r="M44" s="37"/>
      <c r="N44" s="50"/>
      <c r="O44" s="38"/>
      <c r="P44" s="38"/>
      <c r="Q44" s="45"/>
      <c r="R44" s="48" t="s">
        <v>364</v>
      </c>
      <c r="S44" s="46">
        <v>1720</v>
      </c>
      <c r="T44" s="46">
        <f t="shared" si="0"/>
        <v>1720</v>
      </c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35" t="s">
        <v>52</v>
      </c>
      <c r="B45" s="26"/>
      <c r="C45" s="117">
        <v>1</v>
      </c>
      <c r="D45" s="118">
        <v>1</v>
      </c>
      <c r="E45" s="28"/>
      <c r="F45" s="29" t="s">
        <v>364</v>
      </c>
      <c r="G45" s="31">
        <v>338</v>
      </c>
      <c r="H45" s="31">
        <f>D45*G45</f>
        <v>338</v>
      </c>
      <c r="I45" s="56"/>
      <c r="J45" s="57"/>
      <c r="K45" s="58"/>
      <c r="L45" s="58"/>
      <c r="M45" s="37"/>
      <c r="N45" s="50"/>
      <c r="O45" s="38"/>
      <c r="P45" s="38"/>
      <c r="Q45" s="45"/>
      <c r="R45" s="48"/>
      <c r="S45" s="75">
        <v>560</v>
      </c>
      <c r="T45" s="75">
        <f t="shared" si="0"/>
        <v>560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35" t="s">
        <v>126</v>
      </c>
      <c r="B46" s="26"/>
      <c r="C46" s="117">
        <v>3</v>
      </c>
      <c r="D46" s="118">
        <v>1</v>
      </c>
      <c r="E46" s="28"/>
      <c r="F46" s="29"/>
      <c r="G46" s="31"/>
      <c r="H46" s="31"/>
      <c r="I46" s="56"/>
      <c r="J46" s="57"/>
      <c r="K46" s="58"/>
      <c r="L46" s="58"/>
      <c r="M46" s="37"/>
      <c r="N46" s="50"/>
      <c r="O46" s="38"/>
      <c r="P46" s="38"/>
      <c r="Q46" s="45"/>
      <c r="R46" s="48"/>
      <c r="S46" s="75">
        <v>658</v>
      </c>
      <c r="T46" s="75">
        <f t="shared" si="0"/>
        <v>658</v>
      </c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35" t="s">
        <v>217</v>
      </c>
      <c r="B47" s="26"/>
      <c r="C47" s="117">
        <v>0.6</v>
      </c>
      <c r="D47" s="118">
        <v>0.6</v>
      </c>
      <c r="E47" s="28"/>
      <c r="F47" s="29"/>
      <c r="G47" s="73">
        <v>438</v>
      </c>
      <c r="H47" s="73">
        <f>D47*G47</f>
        <v>262.8</v>
      </c>
      <c r="I47" s="56"/>
      <c r="J47" s="57"/>
      <c r="K47" s="58"/>
      <c r="L47" s="58"/>
      <c r="M47" s="37"/>
      <c r="N47" s="50"/>
      <c r="O47" s="38"/>
      <c r="P47" s="38"/>
      <c r="Q47" s="45"/>
      <c r="R47" s="48"/>
      <c r="S47" s="46"/>
      <c r="T47" s="46"/>
      <c r="U47" s="68"/>
      <c r="V47" s="69"/>
      <c r="W47" s="70"/>
      <c r="X47" s="70"/>
      <c r="Y47" s="43"/>
      <c r="Z47" s="53"/>
      <c r="AA47" s="44"/>
      <c r="AB47" s="44"/>
    </row>
    <row r="48" spans="1:28" x14ac:dyDescent="0.25">
      <c r="A48" s="35" t="s">
        <v>237</v>
      </c>
      <c r="B48" s="26"/>
      <c r="C48" s="117">
        <v>0.3</v>
      </c>
      <c r="D48" s="118">
        <v>0.3</v>
      </c>
      <c r="E48" s="28"/>
      <c r="F48" s="29" t="s">
        <v>364</v>
      </c>
      <c r="G48" s="31">
        <v>480</v>
      </c>
      <c r="H48" s="31">
        <f>D48*G48</f>
        <v>144</v>
      </c>
      <c r="I48" s="56"/>
      <c r="J48" s="57"/>
      <c r="K48" s="58"/>
      <c r="L48" s="58"/>
      <c r="M48" s="37"/>
      <c r="N48" s="50"/>
      <c r="O48" s="38"/>
      <c r="P48" s="38"/>
      <c r="Q48" s="45"/>
      <c r="R48" s="48"/>
      <c r="S48" s="75">
        <v>920</v>
      </c>
      <c r="T48" s="75">
        <f>D48*S48</f>
        <v>276</v>
      </c>
      <c r="U48" s="68"/>
      <c r="V48" s="69"/>
      <c r="W48" s="70"/>
      <c r="X48" s="70"/>
      <c r="Y48" s="43"/>
      <c r="Z48" s="53"/>
      <c r="AA48" s="44"/>
      <c r="AB48" s="44"/>
    </row>
    <row r="49" spans="1:28" x14ac:dyDescent="0.25">
      <c r="A49" s="108" t="s">
        <v>238</v>
      </c>
      <c r="B49" s="95"/>
      <c r="C49" s="119">
        <v>0.5</v>
      </c>
      <c r="D49" s="120">
        <v>0</v>
      </c>
      <c r="E49" s="28"/>
      <c r="F49" s="29"/>
      <c r="G49" s="31"/>
      <c r="H49" s="31"/>
      <c r="I49" s="56"/>
      <c r="J49" s="57"/>
      <c r="K49" s="58"/>
      <c r="L49" s="58"/>
      <c r="M49" s="37"/>
      <c r="N49" s="50"/>
      <c r="O49" s="38"/>
      <c r="P49" s="38"/>
      <c r="Q49" s="45"/>
      <c r="R49" s="48"/>
      <c r="S49" s="46"/>
      <c r="T49" s="46"/>
      <c r="U49" s="68"/>
      <c r="V49" s="69"/>
      <c r="W49" s="70"/>
      <c r="X49" s="70"/>
      <c r="Y49" s="43"/>
      <c r="Z49" s="53"/>
      <c r="AA49" s="44"/>
      <c r="AB49" s="44"/>
    </row>
    <row r="50" spans="1:28" x14ac:dyDescent="0.25">
      <c r="A50" s="35" t="s">
        <v>58</v>
      </c>
      <c r="B50" s="26"/>
      <c r="C50" s="117">
        <v>0.4</v>
      </c>
      <c r="D50" s="118">
        <v>0.4</v>
      </c>
      <c r="E50" s="28"/>
      <c r="F50" s="29"/>
      <c r="G50" s="31"/>
      <c r="H50" s="31"/>
      <c r="I50" s="56"/>
      <c r="J50" s="57"/>
      <c r="K50" s="58"/>
      <c r="L50" s="58"/>
      <c r="M50" s="37"/>
      <c r="N50" s="50"/>
      <c r="O50" s="38"/>
      <c r="P50" s="38"/>
      <c r="Q50" s="45"/>
      <c r="R50" s="78"/>
      <c r="S50" s="75">
        <v>1220</v>
      </c>
      <c r="T50" s="75">
        <f>D50*S50</f>
        <v>488</v>
      </c>
      <c r="U50" s="68"/>
      <c r="V50" s="69"/>
      <c r="W50" s="70"/>
      <c r="X50" s="70"/>
      <c r="Y50" s="43"/>
      <c r="Z50" s="53"/>
      <c r="AA50" s="44"/>
      <c r="AB50" s="44"/>
    </row>
    <row r="51" spans="1:28" x14ac:dyDescent="0.25">
      <c r="A51" s="108" t="s">
        <v>60</v>
      </c>
      <c r="B51" s="95"/>
      <c r="C51" s="119">
        <v>1.44</v>
      </c>
      <c r="D51" s="120">
        <v>0</v>
      </c>
      <c r="E51" s="28"/>
      <c r="F51" s="29"/>
      <c r="G51" s="31"/>
      <c r="H51" s="31"/>
      <c r="I51" s="56"/>
      <c r="J51" s="57"/>
      <c r="K51" s="58"/>
      <c r="L51" s="58"/>
      <c r="M51" s="37"/>
      <c r="N51" s="50"/>
      <c r="O51" s="38"/>
      <c r="P51" s="38"/>
      <c r="Q51" s="45"/>
      <c r="R51" s="48"/>
      <c r="S51" s="46"/>
      <c r="T51" s="46"/>
      <c r="U51" s="68"/>
      <c r="V51" s="69"/>
      <c r="W51" s="70"/>
      <c r="X51" s="70"/>
      <c r="Y51" s="43"/>
      <c r="Z51" s="53"/>
      <c r="AA51" s="44"/>
      <c r="AB51" s="44"/>
    </row>
    <row r="52" spans="1:28" x14ac:dyDescent="0.25">
      <c r="A52" s="35" t="s">
        <v>61</v>
      </c>
      <c r="B52" s="26"/>
      <c r="C52" s="117">
        <v>0.5</v>
      </c>
      <c r="D52" s="118">
        <v>0.5</v>
      </c>
      <c r="E52" s="28"/>
      <c r="F52" s="29" t="s">
        <v>364</v>
      </c>
      <c r="G52" s="31">
        <v>258</v>
      </c>
      <c r="H52" s="31">
        <f>D52*G52</f>
        <v>129</v>
      </c>
      <c r="I52" s="56"/>
      <c r="J52" s="57"/>
      <c r="K52" s="81">
        <v>300</v>
      </c>
      <c r="L52" s="81">
        <f>D52*K52</f>
        <v>150</v>
      </c>
      <c r="M52" s="37"/>
      <c r="N52" s="50"/>
      <c r="O52" s="38"/>
      <c r="P52" s="38"/>
      <c r="Q52" s="45"/>
      <c r="R52" s="48"/>
      <c r="S52" s="46">
        <v>314</v>
      </c>
      <c r="T52" s="46">
        <f t="shared" ref="T52:T59" si="1">D52*S52</f>
        <v>157</v>
      </c>
      <c r="U52" s="68"/>
      <c r="V52" s="69"/>
      <c r="W52" s="70"/>
      <c r="X52" s="70"/>
      <c r="Y52" s="43"/>
      <c r="Z52" s="53"/>
      <c r="AA52" s="44">
        <v>400</v>
      </c>
      <c r="AB52" s="44">
        <f>D52*AA52</f>
        <v>200</v>
      </c>
    </row>
    <row r="53" spans="1:28" x14ac:dyDescent="0.25">
      <c r="A53" s="35" t="s">
        <v>135</v>
      </c>
      <c r="B53" s="26"/>
      <c r="C53" s="117">
        <v>7</v>
      </c>
      <c r="D53" s="118">
        <v>1</v>
      </c>
      <c r="E53" s="28"/>
      <c r="F53" s="29"/>
      <c r="G53" s="31"/>
      <c r="H53" s="31"/>
      <c r="I53" s="56"/>
      <c r="J53" s="57"/>
      <c r="K53" s="58"/>
      <c r="L53" s="58"/>
      <c r="M53" s="37"/>
      <c r="N53" s="50"/>
      <c r="O53" s="38"/>
      <c r="P53" s="38"/>
      <c r="Q53" s="45"/>
      <c r="R53" s="48"/>
      <c r="S53" s="75">
        <v>654</v>
      </c>
      <c r="T53" s="75">
        <f t="shared" si="1"/>
        <v>654</v>
      </c>
      <c r="U53" s="68"/>
      <c r="V53" s="69"/>
      <c r="W53" s="70"/>
      <c r="X53" s="70"/>
      <c r="Y53" s="43"/>
      <c r="Z53" s="53"/>
      <c r="AA53" s="44"/>
      <c r="AB53" s="44">
        <f>D53*AA53</f>
        <v>0</v>
      </c>
    </row>
    <row r="54" spans="1:28" x14ac:dyDescent="0.25">
      <c r="A54" s="35" t="s">
        <v>136</v>
      </c>
      <c r="B54" s="26"/>
      <c r="C54" s="117">
        <v>0.4</v>
      </c>
      <c r="D54" s="118">
        <v>0.4</v>
      </c>
      <c r="E54" s="28"/>
      <c r="F54" s="29" t="s">
        <v>364</v>
      </c>
      <c r="G54" s="31">
        <v>1238</v>
      </c>
      <c r="H54" s="31">
        <f>D54*G54</f>
        <v>495.20000000000005</v>
      </c>
      <c r="I54" s="56"/>
      <c r="J54" s="57"/>
      <c r="K54" s="58"/>
      <c r="L54" s="58"/>
      <c r="M54" s="37"/>
      <c r="N54" s="50"/>
      <c r="O54" s="38"/>
      <c r="P54" s="38"/>
      <c r="Q54" s="45"/>
      <c r="R54" s="48"/>
      <c r="S54" s="75">
        <v>1114</v>
      </c>
      <c r="T54" s="75">
        <f t="shared" si="1"/>
        <v>445.6</v>
      </c>
      <c r="U54" s="68"/>
      <c r="V54" s="69"/>
      <c r="W54" s="70"/>
      <c r="X54" s="70"/>
      <c r="Y54" s="43"/>
      <c r="Z54" s="53"/>
      <c r="AA54" s="44">
        <v>1500</v>
      </c>
      <c r="AB54" s="44">
        <f>D54*AA54</f>
        <v>600</v>
      </c>
    </row>
    <row r="55" spans="1:28" x14ac:dyDescent="0.25">
      <c r="A55" s="35" t="s">
        <v>239</v>
      </c>
      <c r="B55" s="26"/>
      <c r="C55" s="117">
        <v>0.8</v>
      </c>
      <c r="D55" s="118">
        <v>0.8</v>
      </c>
      <c r="E55" s="28"/>
      <c r="F55" s="29" t="s">
        <v>364</v>
      </c>
      <c r="G55" s="31">
        <v>268</v>
      </c>
      <c r="H55" s="31">
        <f>D55*G55</f>
        <v>214.4</v>
      </c>
      <c r="I55" s="56"/>
      <c r="J55" s="57"/>
      <c r="K55" s="58"/>
      <c r="L55" s="58"/>
      <c r="M55" s="37"/>
      <c r="N55" s="50"/>
      <c r="O55" s="38"/>
      <c r="P55" s="38"/>
      <c r="Q55" s="45"/>
      <c r="R55" s="48"/>
      <c r="S55" s="75">
        <v>690</v>
      </c>
      <c r="T55" s="75">
        <f t="shared" si="1"/>
        <v>552</v>
      </c>
      <c r="U55" s="68"/>
      <c r="V55" s="69"/>
      <c r="W55" s="70"/>
      <c r="X55" s="70"/>
      <c r="Y55" s="43"/>
      <c r="Z55" s="53"/>
      <c r="AA55" s="44"/>
      <c r="AB55" s="44"/>
    </row>
    <row r="56" spans="1:28" x14ac:dyDescent="0.25">
      <c r="A56" s="35" t="s">
        <v>65</v>
      </c>
      <c r="B56" s="26"/>
      <c r="C56" s="117">
        <v>0.2</v>
      </c>
      <c r="D56" s="118">
        <v>0.2</v>
      </c>
      <c r="E56" s="28"/>
      <c r="F56" s="29" t="s">
        <v>364</v>
      </c>
      <c r="G56" s="31">
        <v>738</v>
      </c>
      <c r="H56" s="31">
        <f>D56*G56</f>
        <v>147.6</v>
      </c>
      <c r="I56" s="56"/>
      <c r="J56" s="57"/>
      <c r="K56" s="58"/>
      <c r="L56" s="58"/>
      <c r="M56" s="37"/>
      <c r="N56" s="50"/>
      <c r="O56" s="38"/>
      <c r="P56" s="38"/>
      <c r="Q56" s="45"/>
      <c r="R56" s="48"/>
      <c r="S56" s="75">
        <v>1058</v>
      </c>
      <c r="T56" s="75">
        <f t="shared" si="1"/>
        <v>211.60000000000002</v>
      </c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35" t="s">
        <v>139</v>
      </c>
      <c r="B57" s="26"/>
      <c r="C57" s="117">
        <v>1</v>
      </c>
      <c r="D57" s="118">
        <v>1</v>
      </c>
      <c r="E57" s="28"/>
      <c r="F57" s="29"/>
      <c r="G57" s="31"/>
      <c r="H57" s="31"/>
      <c r="I57" s="56"/>
      <c r="J57" s="57"/>
      <c r="K57" s="58"/>
      <c r="L57" s="58"/>
      <c r="M57" s="37"/>
      <c r="N57" s="50"/>
      <c r="O57" s="38"/>
      <c r="P57" s="38"/>
      <c r="Q57" s="45"/>
      <c r="R57" s="78" t="s">
        <v>364</v>
      </c>
      <c r="S57" s="75">
        <v>1522</v>
      </c>
      <c r="T57" s="75">
        <f t="shared" si="1"/>
        <v>1522</v>
      </c>
      <c r="U57" s="68"/>
      <c r="V57" s="69"/>
      <c r="W57" s="70"/>
      <c r="X57" s="70"/>
      <c r="Y57" s="43"/>
      <c r="Z57" s="53"/>
      <c r="AA57" s="44"/>
      <c r="AB57" s="44"/>
    </row>
    <row r="58" spans="1:28" x14ac:dyDescent="0.25">
      <c r="A58" s="35" t="s">
        <v>140</v>
      </c>
      <c r="B58" s="26"/>
      <c r="C58" s="117">
        <v>1</v>
      </c>
      <c r="D58" s="118">
        <v>1</v>
      </c>
      <c r="E58" s="28"/>
      <c r="F58" s="29"/>
      <c r="G58" s="31"/>
      <c r="H58" s="31"/>
      <c r="I58" s="56"/>
      <c r="J58" s="57"/>
      <c r="K58" s="58"/>
      <c r="L58" s="58"/>
      <c r="M58" s="37"/>
      <c r="N58" s="50"/>
      <c r="O58" s="38"/>
      <c r="P58" s="38"/>
      <c r="Q58" s="45"/>
      <c r="R58" s="78" t="s">
        <v>364</v>
      </c>
      <c r="S58" s="75">
        <v>229</v>
      </c>
      <c r="T58" s="75">
        <f t="shared" si="1"/>
        <v>229</v>
      </c>
      <c r="U58" s="68"/>
      <c r="V58" s="69"/>
      <c r="W58" s="70"/>
      <c r="X58" s="70"/>
      <c r="Y58" s="43"/>
      <c r="Z58" s="53"/>
      <c r="AA58" s="44"/>
      <c r="AB58" s="44"/>
    </row>
    <row r="59" spans="1:28" x14ac:dyDescent="0.25">
      <c r="A59" s="35" t="s">
        <v>66</v>
      </c>
      <c r="B59" s="26"/>
      <c r="C59" s="117">
        <v>0.3</v>
      </c>
      <c r="D59" s="118">
        <v>0.3</v>
      </c>
      <c r="E59" s="28"/>
      <c r="F59" s="29"/>
      <c r="G59" s="31"/>
      <c r="H59" s="31"/>
      <c r="I59" s="56"/>
      <c r="J59" s="57"/>
      <c r="K59" s="58"/>
      <c r="L59" s="58"/>
      <c r="M59" s="37"/>
      <c r="N59" s="50"/>
      <c r="O59" s="38"/>
      <c r="P59" s="38"/>
      <c r="Q59" s="45"/>
      <c r="R59" s="48"/>
      <c r="S59" s="75">
        <v>740</v>
      </c>
      <c r="T59" s="75">
        <f t="shared" si="1"/>
        <v>222</v>
      </c>
      <c r="U59" s="68"/>
      <c r="V59" s="69"/>
      <c r="W59" s="70"/>
      <c r="X59" s="70"/>
      <c r="Y59" s="43"/>
      <c r="Z59" s="53"/>
      <c r="AA59" s="44"/>
      <c r="AB59" s="44"/>
    </row>
    <row r="60" spans="1:28" x14ac:dyDescent="0.25">
      <c r="A60" s="35" t="s">
        <v>142</v>
      </c>
      <c r="B60" s="26"/>
      <c r="C60" s="117">
        <v>2</v>
      </c>
      <c r="D60" s="118">
        <v>2</v>
      </c>
      <c r="E60" s="28"/>
      <c r="F60" s="76" t="s">
        <v>364</v>
      </c>
      <c r="G60" s="73">
        <v>1398</v>
      </c>
      <c r="H60" s="73">
        <f>D60*G60</f>
        <v>2796</v>
      </c>
      <c r="I60" s="56"/>
      <c r="J60" s="57"/>
      <c r="K60" s="58"/>
      <c r="L60" s="58"/>
      <c r="M60" s="37"/>
      <c r="N60" s="50"/>
      <c r="O60" s="38"/>
      <c r="P60" s="38"/>
      <c r="Q60" s="45"/>
      <c r="R60" s="48"/>
      <c r="S60" s="46"/>
      <c r="T60" s="46"/>
      <c r="U60" s="68"/>
      <c r="V60" s="69"/>
      <c r="W60" s="70"/>
      <c r="X60" s="70"/>
      <c r="Y60" s="43"/>
      <c r="Z60" s="53"/>
      <c r="AA60" s="44"/>
      <c r="AB60" s="44"/>
    </row>
    <row r="61" spans="1:28" x14ac:dyDescent="0.25">
      <c r="A61" s="108" t="s">
        <v>144</v>
      </c>
      <c r="B61" s="95"/>
      <c r="C61" s="119">
        <v>1</v>
      </c>
      <c r="D61" s="120">
        <v>0</v>
      </c>
      <c r="E61" s="28"/>
      <c r="F61" s="29"/>
      <c r="G61" s="31"/>
      <c r="H61" s="31"/>
      <c r="I61" s="56"/>
      <c r="J61" s="57"/>
      <c r="K61" s="58"/>
      <c r="L61" s="58"/>
      <c r="M61" s="37"/>
      <c r="N61" s="50"/>
      <c r="O61" s="38"/>
      <c r="P61" s="38"/>
      <c r="Q61" s="45"/>
      <c r="R61" s="48"/>
      <c r="S61" s="46"/>
      <c r="T61" s="46"/>
      <c r="U61" s="68"/>
      <c r="V61" s="69"/>
      <c r="W61" s="70"/>
      <c r="X61" s="70"/>
      <c r="Y61" s="43"/>
      <c r="Z61" s="53"/>
      <c r="AA61" s="44"/>
      <c r="AB61" s="44"/>
    </row>
    <row r="62" spans="1:28" x14ac:dyDescent="0.25">
      <c r="A62" s="108" t="s">
        <v>145</v>
      </c>
      <c r="B62" s="95"/>
      <c r="C62" s="119">
        <v>5</v>
      </c>
      <c r="D62" s="120">
        <v>0</v>
      </c>
      <c r="E62" s="28"/>
      <c r="F62" s="29"/>
      <c r="G62" s="31"/>
      <c r="H62" s="31"/>
      <c r="I62" s="56"/>
      <c r="J62" s="57"/>
      <c r="K62" s="58"/>
      <c r="L62" s="58"/>
      <c r="M62" s="37"/>
      <c r="N62" s="50"/>
      <c r="O62" s="38"/>
      <c r="P62" s="38"/>
      <c r="Q62" s="45"/>
      <c r="R62" s="48"/>
      <c r="S62" s="46"/>
      <c r="T62" s="46"/>
      <c r="U62" s="68"/>
      <c r="V62" s="69"/>
      <c r="W62" s="70"/>
      <c r="X62" s="70"/>
      <c r="Y62" s="43"/>
      <c r="Z62" s="53"/>
      <c r="AA62" s="44"/>
      <c r="AB62" s="44"/>
    </row>
    <row r="63" spans="1:28" x14ac:dyDescent="0.25">
      <c r="A63" s="108" t="s">
        <v>67</v>
      </c>
      <c r="B63" s="95"/>
      <c r="C63" s="119">
        <v>4</v>
      </c>
      <c r="D63" s="120">
        <v>0</v>
      </c>
      <c r="E63" s="28"/>
      <c r="F63" s="29"/>
      <c r="G63" s="31"/>
      <c r="H63" s="31"/>
      <c r="I63" s="56"/>
      <c r="J63" s="57"/>
      <c r="K63" s="58"/>
      <c r="L63" s="58"/>
      <c r="M63" s="37"/>
      <c r="N63" s="50"/>
      <c r="O63" s="38"/>
      <c r="P63" s="38"/>
      <c r="Q63" s="45"/>
      <c r="R63" s="48"/>
      <c r="S63" s="46"/>
      <c r="T63" s="46"/>
      <c r="U63" s="68"/>
      <c r="V63" s="69"/>
      <c r="W63" s="70"/>
      <c r="X63" s="70"/>
      <c r="Y63" s="43"/>
      <c r="Z63" s="53"/>
      <c r="AA63" s="44"/>
      <c r="AB63" s="44"/>
    </row>
    <row r="64" spans="1:28" x14ac:dyDescent="0.25">
      <c r="A64" s="35" t="s">
        <v>68</v>
      </c>
      <c r="B64" s="26"/>
      <c r="C64" s="117">
        <v>3</v>
      </c>
      <c r="D64" s="118">
        <v>3</v>
      </c>
      <c r="E64" s="28"/>
      <c r="F64" s="29" t="s">
        <v>364</v>
      </c>
      <c r="G64" s="31">
        <v>88</v>
      </c>
      <c r="H64" s="31">
        <f>D64*G64</f>
        <v>264</v>
      </c>
      <c r="I64" s="56"/>
      <c r="J64" s="57"/>
      <c r="K64" s="58"/>
      <c r="L64" s="58"/>
      <c r="M64" s="37"/>
      <c r="N64" s="50"/>
      <c r="O64" s="38"/>
      <c r="P64" s="38"/>
      <c r="Q64" s="45"/>
      <c r="R64" s="48"/>
      <c r="S64" s="75">
        <v>74</v>
      </c>
      <c r="T64" s="75">
        <f>D64*S64</f>
        <v>222</v>
      </c>
      <c r="U64" s="68"/>
      <c r="V64" s="69"/>
      <c r="W64" s="70"/>
      <c r="X64" s="70"/>
      <c r="Y64" s="43"/>
      <c r="Z64" s="53"/>
      <c r="AA64" s="44"/>
      <c r="AB64" s="44"/>
    </row>
    <row r="65" spans="1:28" x14ac:dyDescent="0.25">
      <c r="A65" s="35" t="s">
        <v>69</v>
      </c>
      <c r="B65" s="26"/>
      <c r="C65" s="117">
        <v>2</v>
      </c>
      <c r="D65" s="118">
        <v>2</v>
      </c>
      <c r="E65" s="28"/>
      <c r="F65" s="29"/>
      <c r="G65" s="31"/>
      <c r="H65" s="31"/>
      <c r="I65" s="56"/>
      <c r="J65" s="57"/>
      <c r="K65" s="58"/>
      <c r="L65" s="58"/>
      <c r="M65" s="37"/>
      <c r="N65" s="50"/>
      <c r="O65" s="38"/>
      <c r="P65" s="38"/>
      <c r="Q65" s="45"/>
      <c r="R65" s="48"/>
      <c r="S65" s="75">
        <v>820</v>
      </c>
      <c r="T65" s="75">
        <f>D65*S65</f>
        <v>1640</v>
      </c>
      <c r="U65" s="68"/>
      <c r="V65" s="69"/>
      <c r="W65" s="70"/>
      <c r="X65" s="70"/>
      <c r="Y65" s="43"/>
      <c r="Z65" s="53"/>
      <c r="AA65" s="44"/>
      <c r="AB65" s="44"/>
    </row>
    <row r="66" spans="1:28" x14ac:dyDescent="0.25">
      <c r="A66" s="35" t="s">
        <v>148</v>
      </c>
      <c r="B66" s="26"/>
      <c r="C66" s="117">
        <v>0.4</v>
      </c>
      <c r="D66" s="118">
        <v>0.4</v>
      </c>
      <c r="E66" s="28"/>
      <c r="F66" s="29"/>
      <c r="G66" s="31"/>
      <c r="H66" s="31"/>
      <c r="I66" s="56"/>
      <c r="J66" s="57"/>
      <c r="K66" s="58"/>
      <c r="L66" s="58"/>
      <c r="M66" s="37"/>
      <c r="N66" s="50"/>
      <c r="O66" s="38"/>
      <c r="P66" s="38"/>
      <c r="Q66" s="45"/>
      <c r="R66" s="48"/>
      <c r="S66" s="75">
        <v>600</v>
      </c>
      <c r="T66" s="75">
        <f>D66*S66</f>
        <v>240</v>
      </c>
      <c r="U66" s="68"/>
      <c r="V66" s="69"/>
      <c r="W66" s="70"/>
      <c r="X66" s="70"/>
      <c r="Y66" s="43"/>
      <c r="Z66" s="53"/>
      <c r="AA66" s="44"/>
      <c r="AB66" s="44"/>
    </row>
    <row r="67" spans="1:28" x14ac:dyDescent="0.25">
      <c r="A67" s="35" t="s">
        <v>378</v>
      </c>
      <c r="B67" s="26"/>
      <c r="C67" s="117">
        <v>1</v>
      </c>
      <c r="D67" s="118">
        <v>1</v>
      </c>
      <c r="E67" s="28"/>
      <c r="F67" s="29" t="s">
        <v>364</v>
      </c>
      <c r="G67" s="31">
        <v>1788</v>
      </c>
      <c r="H67" s="31">
        <f>D67*G67</f>
        <v>1788</v>
      </c>
      <c r="I67" s="56"/>
      <c r="J67" s="57"/>
      <c r="K67" s="58"/>
      <c r="L67" s="58"/>
      <c r="M67" s="37"/>
      <c r="N67" s="50"/>
      <c r="O67" s="38"/>
      <c r="P67" s="38"/>
      <c r="Q67" s="45"/>
      <c r="R67" s="48"/>
      <c r="S67" s="75">
        <v>1590</v>
      </c>
      <c r="T67" s="75">
        <f>D67*S67</f>
        <v>1590</v>
      </c>
      <c r="U67" s="68"/>
      <c r="V67" s="69"/>
      <c r="W67" s="70"/>
      <c r="X67" s="70"/>
      <c r="Y67" s="43"/>
      <c r="Z67" s="53"/>
      <c r="AA67" s="44"/>
      <c r="AB67" s="44"/>
    </row>
    <row r="68" spans="1:28" x14ac:dyDescent="0.25">
      <c r="A68" s="108" t="s">
        <v>379</v>
      </c>
      <c r="B68" s="95"/>
      <c r="C68" s="119">
        <v>2</v>
      </c>
      <c r="D68" s="120">
        <v>0</v>
      </c>
      <c r="E68" s="28"/>
      <c r="F68" s="29"/>
      <c r="G68" s="31"/>
      <c r="H68" s="31"/>
      <c r="I68" s="56"/>
      <c r="J68" s="57"/>
      <c r="K68" s="58"/>
      <c r="L68" s="58"/>
      <c r="M68" s="37"/>
      <c r="N68" s="50"/>
      <c r="O68" s="38"/>
      <c r="P68" s="38"/>
      <c r="Q68" s="45"/>
      <c r="R68" s="48"/>
      <c r="S68" s="46"/>
      <c r="T68" s="46"/>
      <c r="U68" s="68"/>
      <c r="V68" s="69"/>
      <c r="W68" s="70"/>
      <c r="X68" s="70"/>
      <c r="Y68" s="43"/>
      <c r="Z68" s="53"/>
      <c r="AA68" s="44"/>
      <c r="AB68" s="44"/>
    </row>
    <row r="69" spans="1:28" x14ac:dyDescent="0.25">
      <c r="A69" s="35" t="s">
        <v>150</v>
      </c>
      <c r="B69" s="26"/>
      <c r="C69" s="117">
        <v>0.2</v>
      </c>
      <c r="D69" s="118">
        <v>0.2</v>
      </c>
      <c r="E69" s="28"/>
      <c r="F69" s="29"/>
      <c r="G69" s="31"/>
      <c r="H69" s="31"/>
      <c r="I69" s="56"/>
      <c r="J69" s="57"/>
      <c r="K69" s="58"/>
      <c r="L69" s="58"/>
      <c r="M69" s="37"/>
      <c r="N69" s="50"/>
      <c r="O69" s="38"/>
      <c r="P69" s="38"/>
      <c r="Q69" s="45"/>
      <c r="R69" s="48"/>
      <c r="S69" s="75">
        <v>1800</v>
      </c>
      <c r="T69" s="75">
        <f>D69*S69</f>
        <v>360</v>
      </c>
      <c r="U69" s="68"/>
      <c r="V69" s="69"/>
      <c r="W69" s="70"/>
      <c r="X69" s="70"/>
      <c r="Y69" s="43"/>
      <c r="Z69" s="53"/>
      <c r="AA69" s="44"/>
      <c r="AB69" s="44"/>
    </row>
    <row r="70" spans="1:28" x14ac:dyDescent="0.25">
      <c r="A70" s="35" t="s">
        <v>155</v>
      </c>
      <c r="B70" s="26"/>
      <c r="C70" s="117">
        <v>0.3</v>
      </c>
      <c r="D70" s="118">
        <v>0.3</v>
      </c>
      <c r="E70" s="28"/>
      <c r="F70" s="29" t="s">
        <v>364</v>
      </c>
      <c r="G70" s="31">
        <v>238</v>
      </c>
      <c r="H70" s="31">
        <f>D70*G70</f>
        <v>71.399999999999991</v>
      </c>
      <c r="I70" s="56"/>
      <c r="J70" s="57"/>
      <c r="K70" s="58">
        <v>450</v>
      </c>
      <c r="L70" s="58">
        <f>D70*K70</f>
        <v>135</v>
      </c>
      <c r="M70" s="37"/>
      <c r="N70" s="50"/>
      <c r="O70" s="72">
        <v>140</v>
      </c>
      <c r="P70" s="72">
        <f>D70*O70</f>
        <v>42</v>
      </c>
      <c r="Q70" s="45"/>
      <c r="R70" s="48"/>
      <c r="S70" s="46">
        <v>240</v>
      </c>
      <c r="T70" s="46">
        <f>D70*S70</f>
        <v>72</v>
      </c>
      <c r="U70" s="68"/>
      <c r="V70" s="69"/>
      <c r="W70" s="70"/>
      <c r="X70" s="70"/>
      <c r="Y70" s="43"/>
      <c r="Z70" s="53"/>
      <c r="AA70" s="44"/>
      <c r="AB70" s="44"/>
    </row>
    <row r="71" spans="1:28" x14ac:dyDescent="0.25">
      <c r="A71" s="108" t="s">
        <v>157</v>
      </c>
      <c r="B71" s="95"/>
      <c r="C71" s="119">
        <v>2.5</v>
      </c>
      <c r="D71" s="120">
        <v>0</v>
      </c>
      <c r="E71" s="28"/>
      <c r="F71" s="29"/>
      <c r="G71" s="31"/>
      <c r="H71" s="31">
        <f>D71*G71</f>
        <v>0</v>
      </c>
      <c r="I71" s="56"/>
      <c r="J71" s="57"/>
      <c r="K71" s="58"/>
      <c r="L71" s="58"/>
      <c r="M71" s="37"/>
      <c r="N71" s="50"/>
      <c r="O71" s="38"/>
      <c r="P71" s="38"/>
      <c r="Q71" s="45"/>
      <c r="R71" s="48"/>
      <c r="S71" s="46"/>
      <c r="T71" s="46"/>
      <c r="U71" s="68"/>
      <c r="V71" s="69"/>
      <c r="W71" s="70"/>
      <c r="X71" s="70"/>
      <c r="Y71" s="43"/>
      <c r="Z71" s="53"/>
      <c r="AA71" s="44"/>
      <c r="AB71" s="44"/>
    </row>
    <row r="72" spans="1:28" x14ac:dyDescent="0.25">
      <c r="A72" s="35" t="s">
        <v>73</v>
      </c>
      <c r="B72" s="26"/>
      <c r="C72" s="117">
        <v>0.6</v>
      </c>
      <c r="D72" s="118">
        <v>0.6</v>
      </c>
      <c r="E72" s="28"/>
      <c r="F72" s="29" t="s">
        <v>364</v>
      </c>
      <c r="G72" s="31">
        <v>1278</v>
      </c>
      <c r="H72" s="31">
        <f>D72*G72</f>
        <v>766.8</v>
      </c>
      <c r="I72" s="56"/>
      <c r="J72" s="57"/>
      <c r="K72" s="58"/>
      <c r="L72" s="58"/>
      <c r="M72" s="37"/>
      <c r="N72" s="50"/>
      <c r="O72" s="38"/>
      <c r="P72" s="38"/>
      <c r="Q72" s="45"/>
      <c r="R72" s="48" t="s">
        <v>364</v>
      </c>
      <c r="S72" s="75">
        <v>1222</v>
      </c>
      <c r="T72" s="75">
        <f t="shared" ref="T72:T79" si="2">D72*S72</f>
        <v>733.19999999999993</v>
      </c>
      <c r="U72" s="68"/>
      <c r="V72" s="69"/>
      <c r="W72" s="70"/>
      <c r="X72" s="70"/>
      <c r="Y72" s="43"/>
      <c r="Z72" s="53" t="s">
        <v>364</v>
      </c>
      <c r="AA72" s="44">
        <v>1600</v>
      </c>
      <c r="AB72" s="44">
        <f>D72*AA72</f>
        <v>960</v>
      </c>
    </row>
    <row r="73" spans="1:28" x14ac:dyDescent="0.25">
      <c r="A73" s="35" t="s">
        <v>159</v>
      </c>
      <c r="B73" s="26"/>
      <c r="C73" s="117">
        <v>0.4</v>
      </c>
      <c r="D73" s="118">
        <v>0.4</v>
      </c>
      <c r="E73" s="28"/>
      <c r="F73" s="29"/>
      <c r="G73" s="31"/>
      <c r="H73" s="31"/>
      <c r="I73" s="56"/>
      <c r="J73" s="57"/>
      <c r="K73" s="81">
        <v>300</v>
      </c>
      <c r="L73" s="81">
        <f>D73*K73</f>
        <v>120</v>
      </c>
      <c r="M73" s="37"/>
      <c r="N73" s="50"/>
      <c r="O73" s="38"/>
      <c r="P73" s="38"/>
      <c r="Q73" s="45"/>
      <c r="R73" s="48" t="s">
        <v>364</v>
      </c>
      <c r="S73" s="46">
        <v>395</v>
      </c>
      <c r="T73" s="46">
        <f t="shared" si="2"/>
        <v>158</v>
      </c>
      <c r="U73" s="68"/>
      <c r="V73" s="69"/>
      <c r="W73" s="70"/>
      <c r="X73" s="70"/>
      <c r="Y73" s="43"/>
      <c r="Z73" s="53"/>
      <c r="AA73" s="44"/>
      <c r="AB73" s="44"/>
    </row>
    <row r="74" spans="1:28" x14ac:dyDescent="0.25">
      <c r="A74" s="35" t="s">
        <v>74</v>
      </c>
      <c r="B74" s="26"/>
      <c r="C74" s="117">
        <v>0.4</v>
      </c>
      <c r="D74" s="118">
        <v>0.4</v>
      </c>
      <c r="E74" s="28"/>
      <c r="F74" s="29"/>
      <c r="G74" s="31">
        <v>318</v>
      </c>
      <c r="H74" s="31">
        <f>D74*G74</f>
        <v>127.2</v>
      </c>
      <c r="I74" s="56"/>
      <c r="J74" s="57"/>
      <c r="K74" s="58">
        <v>300</v>
      </c>
      <c r="L74" s="58">
        <f>D74*K74</f>
        <v>120</v>
      </c>
      <c r="M74" s="37"/>
      <c r="N74" s="50"/>
      <c r="O74" s="72">
        <v>120</v>
      </c>
      <c r="P74" s="72">
        <f>D74*O74</f>
        <v>48</v>
      </c>
      <c r="Q74" s="45"/>
      <c r="R74" s="48"/>
      <c r="S74" s="46">
        <v>288</v>
      </c>
      <c r="T74" s="46">
        <f t="shared" si="2"/>
        <v>115.2</v>
      </c>
      <c r="U74" s="68"/>
      <c r="V74" s="69"/>
      <c r="W74" s="70"/>
      <c r="X74" s="70"/>
      <c r="Y74" s="43"/>
      <c r="Z74" s="53"/>
      <c r="AA74" s="44">
        <v>200</v>
      </c>
      <c r="AB74" s="44">
        <f>D74*AA74</f>
        <v>80</v>
      </c>
    </row>
    <row r="75" spans="1:28" x14ac:dyDescent="0.25">
      <c r="A75" s="35" t="s">
        <v>161</v>
      </c>
      <c r="B75" s="26"/>
      <c r="C75" s="117">
        <v>1</v>
      </c>
      <c r="D75" s="118">
        <v>1</v>
      </c>
      <c r="E75" s="28"/>
      <c r="F75" s="29"/>
      <c r="G75" s="31"/>
      <c r="H75" s="31"/>
      <c r="I75" s="56"/>
      <c r="J75" s="57"/>
      <c r="K75" s="58"/>
      <c r="L75" s="58"/>
      <c r="M75" s="37"/>
      <c r="N75" s="50"/>
      <c r="O75" s="38"/>
      <c r="P75" s="38"/>
      <c r="Q75" s="45"/>
      <c r="R75" s="48"/>
      <c r="S75" s="75">
        <v>1610</v>
      </c>
      <c r="T75" s="75">
        <f t="shared" si="2"/>
        <v>1610</v>
      </c>
      <c r="U75" s="68"/>
      <c r="V75" s="69"/>
      <c r="W75" s="70"/>
      <c r="X75" s="70"/>
      <c r="Y75" s="43"/>
      <c r="Z75" s="53"/>
      <c r="AA75" s="44"/>
      <c r="AB75" s="44"/>
    </row>
    <row r="76" spans="1:28" x14ac:dyDescent="0.25">
      <c r="A76" s="35" t="s">
        <v>163</v>
      </c>
      <c r="B76" s="26"/>
      <c r="C76" s="117">
        <v>0.5</v>
      </c>
      <c r="D76" s="118">
        <v>0.5</v>
      </c>
      <c r="E76" s="28"/>
      <c r="F76" s="29"/>
      <c r="G76" s="31"/>
      <c r="H76" s="31"/>
      <c r="I76" s="56"/>
      <c r="J76" s="57"/>
      <c r="K76" s="58"/>
      <c r="L76" s="58"/>
      <c r="M76" s="37"/>
      <c r="N76" s="50"/>
      <c r="O76" s="38"/>
      <c r="P76" s="38"/>
      <c r="Q76" s="45"/>
      <c r="R76" s="48"/>
      <c r="S76" s="75">
        <v>1610</v>
      </c>
      <c r="T76" s="75">
        <f t="shared" si="2"/>
        <v>805</v>
      </c>
      <c r="U76" s="68"/>
      <c r="V76" s="69"/>
      <c r="W76" s="70"/>
      <c r="X76" s="70"/>
      <c r="Y76" s="43"/>
      <c r="Z76" s="53"/>
      <c r="AA76" s="44"/>
      <c r="AB76" s="44"/>
    </row>
    <row r="77" spans="1:28" x14ac:dyDescent="0.25">
      <c r="A77" s="35" t="s">
        <v>380</v>
      </c>
      <c r="B77" s="26"/>
      <c r="C77" s="117">
        <v>3</v>
      </c>
      <c r="D77" s="118">
        <v>2</v>
      </c>
      <c r="E77" s="28"/>
      <c r="F77" s="29"/>
      <c r="G77" s="31"/>
      <c r="H77" s="31"/>
      <c r="I77" s="56"/>
      <c r="J77" s="57"/>
      <c r="K77" s="58"/>
      <c r="L77" s="58"/>
      <c r="M77" s="37"/>
      <c r="N77" s="50"/>
      <c r="O77" s="38"/>
      <c r="P77" s="38"/>
      <c r="Q77" s="45"/>
      <c r="R77" s="78" t="s">
        <v>364</v>
      </c>
      <c r="S77" s="75">
        <v>440</v>
      </c>
      <c r="T77" s="75">
        <f t="shared" si="2"/>
        <v>880</v>
      </c>
      <c r="U77" s="68"/>
      <c r="V77" s="69"/>
      <c r="W77" s="70"/>
      <c r="X77" s="70"/>
      <c r="Y77" s="43"/>
      <c r="Z77" s="53"/>
      <c r="AA77" s="44"/>
      <c r="AB77" s="44"/>
    </row>
    <row r="78" spans="1:28" x14ac:dyDescent="0.25">
      <c r="A78" s="35" t="s">
        <v>75</v>
      </c>
      <c r="B78" s="26"/>
      <c r="C78" s="117">
        <v>1</v>
      </c>
      <c r="D78" s="118">
        <v>1</v>
      </c>
      <c r="E78" s="28"/>
      <c r="F78" s="29"/>
      <c r="G78" s="31"/>
      <c r="H78" s="31"/>
      <c r="I78" s="56"/>
      <c r="J78" s="57"/>
      <c r="K78" s="58"/>
      <c r="L78" s="58"/>
      <c r="M78" s="37"/>
      <c r="N78" s="50"/>
      <c r="O78" s="38"/>
      <c r="P78" s="38"/>
      <c r="Q78" s="45"/>
      <c r="R78" s="78" t="s">
        <v>364</v>
      </c>
      <c r="S78" s="75">
        <v>1220</v>
      </c>
      <c r="T78" s="75">
        <f t="shared" si="2"/>
        <v>1220</v>
      </c>
      <c r="U78" s="68"/>
      <c r="V78" s="69"/>
      <c r="W78" s="70"/>
      <c r="X78" s="70"/>
      <c r="Y78" s="43"/>
      <c r="Z78" s="53"/>
      <c r="AA78" s="44"/>
      <c r="AB78" s="44"/>
    </row>
    <row r="79" spans="1:28" x14ac:dyDescent="0.25">
      <c r="A79" s="35" t="s">
        <v>212</v>
      </c>
      <c r="B79" s="26"/>
      <c r="C79" s="117">
        <v>0.3</v>
      </c>
      <c r="D79" s="118">
        <v>0.3</v>
      </c>
      <c r="E79" s="28"/>
      <c r="F79" s="29" t="s">
        <v>364</v>
      </c>
      <c r="G79" s="31">
        <v>874</v>
      </c>
      <c r="H79" s="31">
        <f>D79*G79</f>
        <v>262.2</v>
      </c>
      <c r="I79" s="56"/>
      <c r="J79" s="57" t="s">
        <v>364</v>
      </c>
      <c r="K79" s="58">
        <v>600</v>
      </c>
      <c r="L79" s="58">
        <f>D79*K79</f>
        <v>180</v>
      </c>
      <c r="M79" s="37"/>
      <c r="N79" s="50"/>
      <c r="O79" s="72">
        <v>235</v>
      </c>
      <c r="P79" s="72">
        <f>D79*O79</f>
        <v>70.5</v>
      </c>
      <c r="Q79" s="45"/>
      <c r="R79" s="48"/>
      <c r="S79" s="46">
        <v>784</v>
      </c>
      <c r="T79" s="46">
        <f t="shared" si="2"/>
        <v>235.2</v>
      </c>
      <c r="U79" s="68"/>
      <c r="V79" s="69"/>
      <c r="W79" s="70"/>
      <c r="X79" s="70"/>
      <c r="Y79" s="43"/>
      <c r="Z79" s="53"/>
      <c r="AA79" s="44">
        <v>1200</v>
      </c>
      <c r="AB79" s="44">
        <f>D79*AA79</f>
        <v>360</v>
      </c>
    </row>
    <row r="80" spans="1:28" x14ac:dyDescent="0.25">
      <c r="A80" s="108" t="s">
        <v>381</v>
      </c>
      <c r="B80" s="95"/>
      <c r="C80" s="119">
        <v>1</v>
      </c>
      <c r="D80" s="120">
        <v>0</v>
      </c>
      <c r="E80" s="28"/>
      <c r="F80" s="29"/>
      <c r="G80" s="31"/>
      <c r="H80" s="31"/>
      <c r="I80" s="56"/>
      <c r="J80" s="57"/>
      <c r="K80" s="58"/>
      <c r="L80" s="58"/>
      <c r="M80" s="37"/>
      <c r="N80" s="50"/>
      <c r="O80" s="38"/>
      <c r="P80" s="38"/>
      <c r="Q80" s="45"/>
      <c r="R80" s="48"/>
      <c r="S80" s="46"/>
      <c r="T80" s="46"/>
      <c r="U80" s="68"/>
      <c r="V80" s="69"/>
      <c r="W80" s="70"/>
      <c r="X80" s="70"/>
      <c r="Y80" s="43"/>
      <c r="Z80" s="53"/>
      <c r="AA80" s="44"/>
      <c r="AB80" s="44"/>
    </row>
    <row r="81" spans="1:28" x14ac:dyDescent="0.25">
      <c r="A81" s="35" t="s">
        <v>77</v>
      </c>
      <c r="B81" s="26"/>
      <c r="C81" s="117">
        <v>2</v>
      </c>
      <c r="D81" s="118">
        <v>2</v>
      </c>
      <c r="E81" s="28"/>
      <c r="F81" s="29" t="s">
        <v>364</v>
      </c>
      <c r="G81" s="31">
        <v>38</v>
      </c>
      <c r="H81" s="31">
        <f>D81*G81</f>
        <v>76</v>
      </c>
      <c r="I81" s="56"/>
      <c r="J81" s="57"/>
      <c r="K81" s="58"/>
      <c r="L81" s="58"/>
      <c r="M81" s="37"/>
      <c r="N81" s="50"/>
      <c r="O81" s="72">
        <v>31.5</v>
      </c>
      <c r="P81" s="72">
        <f>D81*O81</f>
        <v>63</v>
      </c>
      <c r="Q81" s="45"/>
      <c r="R81" s="48"/>
      <c r="S81" s="46"/>
      <c r="T81" s="46"/>
      <c r="U81" s="68"/>
      <c r="V81" s="69"/>
      <c r="W81" s="70"/>
      <c r="X81" s="70"/>
      <c r="Y81" s="43"/>
      <c r="Z81" s="53" t="s">
        <v>364</v>
      </c>
      <c r="AA81" s="44">
        <v>40</v>
      </c>
      <c r="AB81" s="44">
        <f>D81*AA81</f>
        <v>80</v>
      </c>
    </row>
    <row r="82" spans="1:28" x14ac:dyDescent="0.25">
      <c r="A82" s="35" t="s">
        <v>78</v>
      </c>
      <c r="B82" s="26"/>
      <c r="C82" s="117">
        <v>2</v>
      </c>
      <c r="D82" s="118">
        <v>2</v>
      </c>
      <c r="E82" s="28"/>
      <c r="F82" s="29"/>
      <c r="G82" s="31">
        <v>108</v>
      </c>
      <c r="H82" s="31">
        <f>D82*G82</f>
        <v>216</v>
      </c>
      <c r="I82" s="56"/>
      <c r="J82" s="57"/>
      <c r="K82" s="58">
        <v>225</v>
      </c>
      <c r="L82" s="58">
        <f>D82*K82</f>
        <v>450</v>
      </c>
      <c r="M82" s="37"/>
      <c r="N82" s="50"/>
      <c r="O82" s="72">
        <v>62.5</v>
      </c>
      <c r="P82" s="72">
        <f>D82*O82</f>
        <v>125</v>
      </c>
      <c r="Q82" s="45"/>
      <c r="R82" s="48"/>
      <c r="S82" s="46">
        <v>288</v>
      </c>
      <c r="T82" s="46">
        <f>D82*S82</f>
        <v>576</v>
      </c>
      <c r="U82" s="68"/>
      <c r="V82" s="69"/>
      <c r="W82" s="70"/>
      <c r="X82" s="70"/>
      <c r="Y82" s="43"/>
      <c r="Z82" s="53"/>
      <c r="AA82" s="44">
        <v>120</v>
      </c>
      <c r="AB82" s="44">
        <f>D82*AA82</f>
        <v>240</v>
      </c>
    </row>
    <row r="83" spans="1:28" x14ac:dyDescent="0.25">
      <c r="A83" s="35" t="s">
        <v>79</v>
      </c>
      <c r="B83" s="26"/>
      <c r="C83" s="117">
        <v>2</v>
      </c>
      <c r="D83" s="118">
        <v>2</v>
      </c>
      <c r="E83" s="28"/>
      <c r="F83" s="29" t="s">
        <v>364</v>
      </c>
      <c r="G83" s="31">
        <v>74</v>
      </c>
      <c r="H83" s="31">
        <f>D83*G83</f>
        <v>148</v>
      </c>
      <c r="I83" s="56"/>
      <c r="J83" s="57"/>
      <c r="K83" s="58"/>
      <c r="L83" s="58"/>
      <c r="M83" s="37"/>
      <c r="N83" s="50"/>
      <c r="O83" s="72">
        <v>23</v>
      </c>
      <c r="P83" s="72">
        <f>D83*O83</f>
        <v>46</v>
      </c>
      <c r="Q83" s="45"/>
      <c r="R83" s="48"/>
      <c r="S83" s="46">
        <v>288</v>
      </c>
      <c r="T83" s="46">
        <f>D83*S83</f>
        <v>576</v>
      </c>
      <c r="U83" s="68"/>
      <c r="V83" s="69"/>
      <c r="W83" s="70"/>
      <c r="X83" s="70"/>
      <c r="Y83" s="43"/>
      <c r="Z83" s="53"/>
      <c r="AA83" s="44">
        <v>320</v>
      </c>
      <c r="AB83" s="44">
        <f>D83*AA83</f>
        <v>640</v>
      </c>
    </row>
    <row r="84" spans="1:28" x14ac:dyDescent="0.25">
      <c r="A84" s="35" t="s">
        <v>81</v>
      </c>
      <c r="B84" s="26"/>
      <c r="C84" s="117">
        <v>0.5</v>
      </c>
      <c r="D84" s="118">
        <v>0.5</v>
      </c>
      <c r="E84" s="28"/>
      <c r="F84" s="29"/>
      <c r="G84" s="31"/>
      <c r="H84" s="31"/>
      <c r="I84" s="56"/>
      <c r="J84" s="57"/>
      <c r="K84" s="58"/>
      <c r="L84" s="58"/>
      <c r="M84" s="37"/>
      <c r="N84" s="50"/>
      <c r="O84" s="38"/>
      <c r="P84" s="38"/>
      <c r="Q84" s="45"/>
      <c r="R84" s="48"/>
      <c r="S84" s="75">
        <v>420</v>
      </c>
      <c r="T84" s="75">
        <f>D84*S84</f>
        <v>210</v>
      </c>
      <c r="U84" s="68"/>
      <c r="V84" s="69"/>
      <c r="W84" s="70"/>
      <c r="X84" s="70"/>
      <c r="Y84" s="43"/>
      <c r="Z84" s="53"/>
      <c r="AA84" s="44"/>
      <c r="AB84" s="44"/>
    </row>
    <row r="85" spans="1:28" x14ac:dyDescent="0.25">
      <c r="A85" s="35" t="s">
        <v>85</v>
      </c>
      <c r="B85" s="26"/>
      <c r="C85" s="117">
        <v>4.03</v>
      </c>
      <c r="D85" s="118">
        <v>2</v>
      </c>
      <c r="E85" s="28"/>
      <c r="F85" s="29"/>
      <c r="G85" s="31"/>
      <c r="H85" s="31"/>
      <c r="I85" s="56"/>
      <c r="J85" s="57"/>
      <c r="K85" s="58"/>
      <c r="L85" s="58"/>
      <c r="M85" s="37"/>
      <c r="N85" s="50"/>
      <c r="O85" s="38"/>
      <c r="P85" s="38"/>
      <c r="Q85" s="45"/>
      <c r="R85" s="48"/>
      <c r="S85" s="75">
        <v>318</v>
      </c>
      <c r="T85" s="75">
        <f>D85*S85</f>
        <v>636</v>
      </c>
      <c r="U85" s="68"/>
      <c r="V85" s="69"/>
      <c r="W85" s="70"/>
      <c r="X85" s="70"/>
      <c r="Y85" s="43"/>
      <c r="Z85" s="53"/>
      <c r="AA85" s="44"/>
      <c r="AB85" s="44"/>
    </row>
    <row r="86" spans="1:28" x14ac:dyDescent="0.25">
      <c r="A86" s="35" t="s">
        <v>242</v>
      </c>
      <c r="B86" s="26"/>
      <c r="C86" s="117">
        <v>0.4</v>
      </c>
      <c r="D86" s="118">
        <v>0.4</v>
      </c>
      <c r="E86" s="28"/>
      <c r="F86" s="29"/>
      <c r="G86" s="31"/>
      <c r="H86" s="31"/>
      <c r="I86" s="56"/>
      <c r="J86" s="57"/>
      <c r="K86" s="58"/>
      <c r="L86" s="58"/>
      <c r="M86" s="37"/>
      <c r="N86" s="50"/>
      <c r="O86" s="72">
        <v>800</v>
      </c>
      <c r="P86" s="72">
        <f>D86*O86</f>
        <v>320</v>
      </c>
      <c r="Q86" s="45"/>
      <c r="R86" s="48"/>
      <c r="S86" s="46"/>
      <c r="T86" s="46"/>
      <c r="U86" s="68"/>
      <c r="V86" s="69"/>
      <c r="W86" s="70"/>
      <c r="X86" s="70"/>
      <c r="Y86" s="43"/>
      <c r="Z86" s="53"/>
      <c r="AA86" s="44"/>
      <c r="AB86" s="44"/>
    </row>
    <row r="87" spans="1:28" x14ac:dyDescent="0.25">
      <c r="A87" s="35" t="s">
        <v>382</v>
      </c>
      <c r="B87" s="26"/>
      <c r="C87" s="117">
        <v>0.4</v>
      </c>
      <c r="D87" s="118">
        <v>0.4</v>
      </c>
      <c r="E87" s="28"/>
      <c r="F87" s="29"/>
      <c r="G87" s="73">
        <v>538</v>
      </c>
      <c r="H87" s="73">
        <f>D87*G87</f>
        <v>215.20000000000002</v>
      </c>
      <c r="I87" s="56"/>
      <c r="J87" s="57"/>
      <c r="K87" s="58">
        <v>600</v>
      </c>
      <c r="L87" s="58">
        <f>D87*K87</f>
        <v>240</v>
      </c>
      <c r="M87" s="37"/>
      <c r="N87" s="50"/>
      <c r="O87" s="38"/>
      <c r="P87" s="38"/>
      <c r="Q87" s="45"/>
      <c r="R87" s="48"/>
      <c r="S87" s="46">
        <v>1214</v>
      </c>
      <c r="T87" s="46">
        <f>D87*S87</f>
        <v>485.6</v>
      </c>
      <c r="U87" s="68"/>
      <c r="V87" s="69"/>
      <c r="W87" s="70"/>
      <c r="X87" s="70"/>
      <c r="Y87" s="43"/>
      <c r="Z87" s="53"/>
      <c r="AA87" s="44"/>
      <c r="AB87" s="44"/>
    </row>
    <row r="88" spans="1:28" x14ac:dyDescent="0.25">
      <c r="A88" s="35" t="s">
        <v>243</v>
      </c>
      <c r="B88" s="26"/>
      <c r="C88" s="117">
        <v>1</v>
      </c>
      <c r="D88" s="118">
        <v>1</v>
      </c>
      <c r="E88" s="28"/>
      <c r="F88" s="29"/>
      <c r="G88" s="31">
        <v>974</v>
      </c>
      <c r="H88" s="31">
        <f>D88*G88</f>
        <v>974</v>
      </c>
      <c r="I88" s="56"/>
      <c r="J88" s="57"/>
      <c r="K88" s="58"/>
      <c r="L88" s="58"/>
      <c r="M88" s="37"/>
      <c r="N88" s="50"/>
      <c r="O88" s="72">
        <v>600</v>
      </c>
      <c r="P88" s="72">
        <f>D88*O88</f>
        <v>600</v>
      </c>
      <c r="Q88" s="45"/>
      <c r="R88" s="48"/>
      <c r="S88" s="46">
        <v>990</v>
      </c>
      <c r="T88" s="46">
        <f>D88*S88</f>
        <v>990</v>
      </c>
      <c r="U88" s="68"/>
      <c r="V88" s="69"/>
      <c r="W88" s="70"/>
      <c r="X88" s="70"/>
      <c r="Y88" s="43"/>
      <c r="Z88" s="53"/>
      <c r="AA88" s="44"/>
      <c r="AB88" s="44"/>
    </row>
    <row r="89" spans="1:28" x14ac:dyDescent="0.25">
      <c r="A89" s="108" t="s">
        <v>90</v>
      </c>
      <c r="B89" s="95"/>
      <c r="C89" s="119">
        <v>1</v>
      </c>
      <c r="D89" s="120">
        <v>0</v>
      </c>
      <c r="E89" s="28"/>
      <c r="F89" s="29"/>
      <c r="G89" s="31"/>
      <c r="H89" s="31"/>
      <c r="I89" s="56"/>
      <c r="J89" s="57"/>
      <c r="K89" s="58"/>
      <c r="L89" s="58"/>
      <c r="M89" s="37"/>
      <c r="N89" s="50"/>
      <c r="O89" s="38"/>
      <c r="P89" s="38"/>
      <c r="Q89" s="45"/>
      <c r="R89" s="48"/>
      <c r="S89" s="46"/>
      <c r="T89" s="46"/>
      <c r="U89" s="68"/>
      <c r="V89" s="69"/>
      <c r="W89" s="70"/>
      <c r="X89" s="70"/>
      <c r="Y89" s="43"/>
      <c r="Z89" s="53"/>
      <c r="AA89" s="44"/>
      <c r="AB89" s="44"/>
    </row>
    <row r="90" spans="1:28" x14ac:dyDescent="0.25">
      <c r="A90" s="35" t="s">
        <v>91</v>
      </c>
      <c r="B90" s="26"/>
      <c r="C90" s="117">
        <v>4</v>
      </c>
      <c r="D90" s="118">
        <v>4</v>
      </c>
      <c r="E90" s="28"/>
      <c r="F90" s="29" t="s">
        <v>364</v>
      </c>
      <c r="G90" s="31">
        <v>298</v>
      </c>
      <c r="H90" s="31">
        <f>D90*G90</f>
        <v>1192</v>
      </c>
      <c r="I90" s="56"/>
      <c r="J90" s="57"/>
      <c r="K90" s="58"/>
      <c r="L90" s="58"/>
      <c r="M90" s="37"/>
      <c r="N90" s="50"/>
      <c r="O90" s="38"/>
      <c r="P90" s="38"/>
      <c r="Q90" s="45"/>
      <c r="R90" s="48"/>
      <c r="S90" s="75">
        <v>340</v>
      </c>
      <c r="T90" s="75">
        <f t="shared" ref="T90:T96" si="3">D90*S90</f>
        <v>1360</v>
      </c>
      <c r="U90" s="68"/>
      <c r="V90" s="69"/>
      <c r="W90" s="70"/>
      <c r="X90" s="70"/>
      <c r="Y90" s="43"/>
      <c r="Z90" s="53"/>
      <c r="AA90" s="44"/>
      <c r="AB90" s="44"/>
    </row>
    <row r="91" spans="1:28" x14ac:dyDescent="0.25">
      <c r="A91" s="35" t="s">
        <v>92</v>
      </c>
      <c r="B91" s="26"/>
      <c r="C91" s="117">
        <v>2</v>
      </c>
      <c r="D91" s="118">
        <v>2</v>
      </c>
      <c r="E91" s="28"/>
      <c r="F91" s="29" t="s">
        <v>364</v>
      </c>
      <c r="G91" s="31">
        <v>534</v>
      </c>
      <c r="H91" s="31">
        <f>D91*G91</f>
        <v>1068</v>
      </c>
      <c r="I91" s="56"/>
      <c r="J91" s="57"/>
      <c r="K91" s="58"/>
      <c r="L91" s="58"/>
      <c r="M91" s="37"/>
      <c r="N91" s="50"/>
      <c r="O91" s="38"/>
      <c r="P91" s="38"/>
      <c r="Q91" s="45"/>
      <c r="R91" s="48"/>
      <c r="S91" s="75">
        <v>670</v>
      </c>
      <c r="T91" s="75">
        <f t="shared" si="3"/>
        <v>1340</v>
      </c>
      <c r="U91" s="68"/>
      <c r="V91" s="69"/>
      <c r="W91" s="70"/>
      <c r="X91" s="70"/>
      <c r="Y91" s="43"/>
      <c r="Z91" s="53"/>
      <c r="AA91" s="44"/>
      <c r="AB91" s="44"/>
    </row>
    <row r="92" spans="1:28" x14ac:dyDescent="0.25">
      <c r="A92" s="35" t="s">
        <v>199</v>
      </c>
      <c r="B92" s="26"/>
      <c r="C92" s="117">
        <v>3</v>
      </c>
      <c r="D92" s="118">
        <v>3</v>
      </c>
      <c r="E92" s="28"/>
      <c r="F92" s="29"/>
      <c r="G92" s="31">
        <v>274</v>
      </c>
      <c r="H92" s="31">
        <f>D92*G92</f>
        <v>822</v>
      </c>
      <c r="I92" s="56"/>
      <c r="J92" s="57"/>
      <c r="K92" s="81">
        <v>225</v>
      </c>
      <c r="L92" s="81">
        <f>D92*K92</f>
        <v>675</v>
      </c>
      <c r="M92" s="37"/>
      <c r="N92" s="50"/>
      <c r="O92" s="38"/>
      <c r="P92" s="38"/>
      <c r="Q92" s="45"/>
      <c r="R92" s="48"/>
      <c r="S92" s="46">
        <v>560</v>
      </c>
      <c r="T92" s="46">
        <f t="shared" si="3"/>
        <v>1680</v>
      </c>
      <c r="U92" s="68"/>
      <c r="V92" s="69"/>
      <c r="W92" s="70"/>
      <c r="X92" s="70"/>
      <c r="Y92" s="43"/>
      <c r="Z92" s="53" t="s">
        <v>364</v>
      </c>
      <c r="AA92" s="44">
        <v>500</v>
      </c>
      <c r="AB92" s="44">
        <f>D92*AA92</f>
        <v>1500</v>
      </c>
    </row>
    <row r="93" spans="1:28" x14ac:dyDescent="0.25">
      <c r="A93" s="35" t="s">
        <v>94</v>
      </c>
      <c r="B93" s="26"/>
      <c r="C93" s="117">
        <v>6</v>
      </c>
      <c r="D93" s="118">
        <v>3</v>
      </c>
      <c r="E93" s="28"/>
      <c r="F93" s="29"/>
      <c r="G93" s="31"/>
      <c r="H93" s="31"/>
      <c r="I93" s="56"/>
      <c r="J93" s="57"/>
      <c r="K93" s="58"/>
      <c r="L93" s="58"/>
      <c r="M93" s="37"/>
      <c r="N93" s="50"/>
      <c r="O93" s="38"/>
      <c r="P93" s="38"/>
      <c r="Q93" s="45"/>
      <c r="R93" s="48"/>
      <c r="S93" s="75">
        <v>516</v>
      </c>
      <c r="T93" s="75">
        <f t="shared" si="3"/>
        <v>1548</v>
      </c>
      <c r="U93" s="68"/>
      <c r="V93" s="69"/>
      <c r="W93" s="70"/>
      <c r="X93" s="70"/>
      <c r="Y93" s="43"/>
      <c r="Z93" s="53"/>
      <c r="AA93" s="44"/>
      <c r="AB93" s="44"/>
    </row>
    <row r="94" spans="1:28" x14ac:dyDescent="0.25">
      <c r="A94" s="35" t="s">
        <v>95</v>
      </c>
      <c r="B94" s="26"/>
      <c r="C94" s="117">
        <v>0.6</v>
      </c>
      <c r="D94" s="118">
        <v>0.6</v>
      </c>
      <c r="E94" s="28"/>
      <c r="F94" s="29"/>
      <c r="G94" s="31"/>
      <c r="H94" s="31"/>
      <c r="I94" s="56"/>
      <c r="J94" s="57"/>
      <c r="K94" s="58"/>
      <c r="L94" s="58"/>
      <c r="M94" s="37"/>
      <c r="N94" s="50"/>
      <c r="O94" s="38"/>
      <c r="P94" s="38"/>
      <c r="Q94" s="45"/>
      <c r="R94" s="48"/>
      <c r="S94" s="75">
        <v>145</v>
      </c>
      <c r="T94" s="75">
        <f t="shared" si="3"/>
        <v>87</v>
      </c>
      <c r="U94" s="68"/>
      <c r="V94" s="69"/>
      <c r="W94" s="70">
        <v>560</v>
      </c>
      <c r="X94" s="70">
        <f>D94*W94</f>
        <v>336</v>
      </c>
      <c r="Y94" s="43"/>
      <c r="Z94" s="53"/>
      <c r="AA94" s="44"/>
      <c r="AB94" s="44"/>
    </row>
    <row r="95" spans="1:28" x14ac:dyDescent="0.25">
      <c r="A95" s="35" t="s">
        <v>214</v>
      </c>
      <c r="B95" s="26"/>
      <c r="C95" s="117">
        <v>0.2</v>
      </c>
      <c r="D95" s="118">
        <v>0.2</v>
      </c>
      <c r="E95" s="28"/>
      <c r="F95" s="29"/>
      <c r="G95" s="31">
        <v>1348</v>
      </c>
      <c r="H95" s="31">
        <f>D95*G95</f>
        <v>269.60000000000002</v>
      </c>
      <c r="I95" s="56"/>
      <c r="J95" s="57"/>
      <c r="K95" s="58">
        <v>900</v>
      </c>
      <c r="L95" s="58">
        <f>D95*K95</f>
        <v>180</v>
      </c>
      <c r="M95" s="37"/>
      <c r="N95" s="50"/>
      <c r="O95" s="72">
        <v>420</v>
      </c>
      <c r="P95" s="72">
        <f>D95*O95</f>
        <v>84</v>
      </c>
      <c r="Q95" s="45"/>
      <c r="R95" s="48"/>
      <c r="S95" s="46">
        <v>900</v>
      </c>
      <c r="T95" s="46">
        <f t="shared" si="3"/>
        <v>180</v>
      </c>
      <c r="U95" s="68"/>
      <c r="V95" s="69"/>
      <c r="W95" s="70"/>
      <c r="X95" s="70"/>
      <c r="Y95" s="43"/>
      <c r="Z95" s="53"/>
      <c r="AA95" s="44">
        <v>500</v>
      </c>
      <c r="AB95" s="44">
        <f>D95*AA95</f>
        <v>100</v>
      </c>
    </row>
    <row r="96" spans="1:28" x14ac:dyDescent="0.25">
      <c r="A96" s="35" t="s">
        <v>97</v>
      </c>
      <c r="B96" s="26"/>
      <c r="C96" s="117">
        <v>5</v>
      </c>
      <c r="D96" s="118">
        <v>8</v>
      </c>
      <c r="E96" s="28"/>
      <c r="F96" s="29"/>
      <c r="G96" s="73">
        <v>148</v>
      </c>
      <c r="H96" s="73">
        <f>D96*G96</f>
        <v>1184</v>
      </c>
      <c r="I96" s="56"/>
      <c r="J96" s="57"/>
      <c r="K96" s="58"/>
      <c r="L96" s="58"/>
      <c r="M96" s="37"/>
      <c r="N96" s="50"/>
      <c r="O96" s="38"/>
      <c r="P96" s="38"/>
      <c r="Q96" s="45"/>
      <c r="R96" s="48"/>
      <c r="S96" s="46">
        <v>240</v>
      </c>
      <c r="T96" s="46">
        <f t="shared" si="3"/>
        <v>1920</v>
      </c>
      <c r="U96" s="68"/>
      <c r="V96" s="69"/>
      <c r="W96" s="70">
        <v>240</v>
      </c>
      <c r="X96" s="70">
        <f>D96*W96</f>
        <v>1920</v>
      </c>
      <c r="Y96" s="43"/>
      <c r="Z96" s="53"/>
      <c r="AA96" s="44">
        <v>320</v>
      </c>
      <c r="AB96" s="44">
        <f>D96*AA96</f>
        <v>2560</v>
      </c>
    </row>
    <row r="97" spans="1:28" x14ac:dyDescent="0.25">
      <c r="A97" s="24" t="s">
        <v>401</v>
      </c>
      <c r="H97" s="32">
        <f>SUM(H96,H87,H60,H47,H44,H37,H35,H32,H29,H21,H17,H10,H8)</f>
        <v>9968.2000000000007</v>
      </c>
      <c r="L97" s="32">
        <f>SUM(L92,L73,L52)</f>
        <v>945</v>
      </c>
      <c r="P97" s="32">
        <f>SUM(P95,P88,P86,P83,P82,P81,P79,P74,P70,P30,P20)</f>
        <v>1898.5</v>
      </c>
      <c r="T97" s="113">
        <f>SUM(T94,T93,T91,T90,T85,T84,T78,T77,T76,T75,T72,T69,T67,T66,T65,T64,T59,T58,T57,T56,T55,T54,T53,T50,T48,T46,T43,T42,T41,T40,T34,T33,T27,T24,T23,T15,T12)</f>
        <v>28193.999999999996</v>
      </c>
      <c r="X97" s="32">
        <f>SUM(X36,X11)</f>
        <v>1040</v>
      </c>
      <c r="AB97" s="32">
        <f>SUM(AB39,AB31,AB26,AB22,AB14)</f>
        <v>3968</v>
      </c>
    </row>
    <row r="99" spans="1:28" x14ac:dyDescent="0.25">
      <c r="A99" s="24" t="s">
        <v>402</v>
      </c>
      <c r="C99" s="146">
        <f>SUM(H97,L97,P97,T97,X97,AB97)</f>
        <v>46013.7</v>
      </c>
      <c r="D99" s="146"/>
    </row>
    <row r="102" spans="1:28" x14ac:dyDescent="0.25">
      <c r="A102" s="100" t="s">
        <v>404</v>
      </c>
    </row>
    <row r="103" spans="1:28" x14ac:dyDescent="0.25">
      <c r="A103" s="71" t="s">
        <v>400</v>
      </c>
    </row>
  </sheetData>
  <mergeCells count="33">
    <mergeCell ref="C99:D99"/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T6:T7"/>
    <mergeCell ref="Q6:Q7"/>
    <mergeCell ref="R6:R7"/>
    <mergeCell ref="S6:S7"/>
    <mergeCell ref="H6:H7"/>
    <mergeCell ref="P6:P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="90" zoomScaleNormal="90" workbookViewId="0">
      <selection activeCell="D8" sqref="D8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3" width="9.109375" style="24"/>
    <col min="4" max="4" width="9.109375" style="62"/>
    <col min="5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19" width="9.109375" style="32"/>
    <col min="20" max="20" width="10" style="32" bestFit="1" customWidth="1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254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257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374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108" t="s">
        <v>185</v>
      </c>
      <c r="B8" s="95"/>
      <c r="C8" s="109">
        <v>2.0299999999999998</v>
      </c>
      <c r="D8" s="111">
        <v>0</v>
      </c>
      <c r="E8" s="28"/>
      <c r="F8" s="29"/>
      <c r="G8" s="31"/>
      <c r="H8" s="31"/>
      <c r="I8" s="56"/>
      <c r="J8" s="57"/>
      <c r="K8" s="58"/>
      <c r="L8" s="58"/>
      <c r="M8" s="37"/>
      <c r="N8" s="50"/>
      <c r="O8" s="38"/>
      <c r="P8" s="38"/>
      <c r="Q8" s="45"/>
      <c r="R8" s="48"/>
      <c r="S8" s="46"/>
      <c r="T8" s="46"/>
      <c r="U8" s="68"/>
      <c r="V8" s="69"/>
      <c r="W8" s="70"/>
      <c r="X8" s="70"/>
      <c r="Y8" s="43"/>
      <c r="Z8" s="53"/>
      <c r="AA8" s="44"/>
      <c r="AB8" s="44"/>
    </row>
    <row r="9" spans="1:28" x14ac:dyDescent="0.25">
      <c r="A9" s="84" t="s">
        <v>17</v>
      </c>
      <c r="B9" s="26" t="s">
        <v>100</v>
      </c>
      <c r="C9" s="36">
        <v>1.32</v>
      </c>
      <c r="D9" s="112">
        <v>1.32</v>
      </c>
      <c r="E9" s="28"/>
      <c r="F9" s="29" t="s">
        <v>364</v>
      </c>
      <c r="G9" s="31">
        <v>848</v>
      </c>
      <c r="H9" s="31">
        <f>D9*G9</f>
        <v>1119.3600000000001</v>
      </c>
      <c r="I9" s="56"/>
      <c r="J9" s="57"/>
      <c r="K9" s="58"/>
      <c r="L9" s="58"/>
      <c r="M9" s="37"/>
      <c r="N9" s="50"/>
      <c r="O9" s="38"/>
      <c r="P9" s="38"/>
      <c r="Q9" s="45"/>
      <c r="R9" s="48" t="s">
        <v>364</v>
      </c>
      <c r="S9" s="46">
        <v>900</v>
      </c>
      <c r="T9" s="46">
        <f>D9*S9</f>
        <v>1188</v>
      </c>
      <c r="U9" s="68"/>
      <c r="V9" s="69"/>
      <c r="W9" s="77">
        <v>1200</v>
      </c>
      <c r="X9" s="77">
        <f>D9*W9</f>
        <v>1584</v>
      </c>
      <c r="Y9" s="43"/>
      <c r="Z9" s="53"/>
      <c r="AA9" s="44"/>
      <c r="AB9" s="44"/>
    </row>
    <row r="10" spans="1:28" x14ac:dyDescent="0.25">
      <c r="A10" s="35" t="s">
        <v>101</v>
      </c>
      <c r="B10" s="26"/>
      <c r="C10" s="36">
        <v>1.22</v>
      </c>
      <c r="D10" s="112">
        <v>1.22</v>
      </c>
      <c r="E10" s="28"/>
      <c r="F10" s="29"/>
      <c r="G10" s="31"/>
      <c r="H10" s="31"/>
      <c r="I10" s="56"/>
      <c r="J10" s="57"/>
      <c r="K10" s="58">
        <v>225</v>
      </c>
      <c r="L10" s="58">
        <f>D10*K10</f>
        <v>274.5</v>
      </c>
      <c r="M10" s="37"/>
      <c r="N10" s="50"/>
      <c r="O10" s="38"/>
      <c r="P10" s="38"/>
      <c r="Q10" s="45"/>
      <c r="R10" s="48"/>
      <c r="S10" s="75">
        <v>118</v>
      </c>
      <c r="T10" s="75">
        <f t="shared" ref="T10:T12" si="0">D10*S10</f>
        <v>143.96</v>
      </c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35" t="s">
        <v>383</v>
      </c>
      <c r="B11" s="26"/>
      <c r="C11" s="36">
        <v>1.02</v>
      </c>
      <c r="D11" s="112">
        <v>1.02</v>
      </c>
      <c r="E11" s="28"/>
      <c r="F11" s="29"/>
      <c r="G11" s="31"/>
      <c r="H11" s="31"/>
      <c r="I11" s="56"/>
      <c r="J11" s="57"/>
      <c r="K11" s="58"/>
      <c r="L11" s="58"/>
      <c r="M11" s="37"/>
      <c r="N11" s="50"/>
      <c r="O11" s="72">
        <v>236</v>
      </c>
      <c r="P11" s="72">
        <f>D11*O11</f>
        <v>240.72</v>
      </c>
      <c r="Q11" s="45"/>
      <c r="R11" s="48"/>
      <c r="S11" s="46">
        <v>285</v>
      </c>
      <c r="T11" s="46">
        <f t="shared" si="0"/>
        <v>290.7</v>
      </c>
      <c r="U11" s="68"/>
      <c r="V11" s="69"/>
      <c r="W11" s="70"/>
      <c r="X11" s="70"/>
      <c r="Y11" s="43"/>
      <c r="Z11" s="53"/>
      <c r="AA11" s="44"/>
      <c r="AB11" s="44"/>
    </row>
    <row r="12" spans="1:28" x14ac:dyDescent="0.25">
      <c r="A12" s="35" t="s">
        <v>384</v>
      </c>
      <c r="B12" s="26"/>
      <c r="C12" s="36">
        <v>3.05</v>
      </c>
      <c r="D12" s="112">
        <v>0.1</v>
      </c>
      <c r="E12" s="28"/>
      <c r="F12" s="29"/>
      <c r="G12" s="31"/>
      <c r="H12" s="31"/>
      <c r="I12" s="56"/>
      <c r="J12" s="57"/>
      <c r="K12" s="58"/>
      <c r="L12" s="58"/>
      <c r="M12" s="37"/>
      <c r="N12" s="50"/>
      <c r="O12" s="38"/>
      <c r="P12" s="38"/>
      <c r="Q12" s="110">
        <v>0.5</v>
      </c>
      <c r="R12" s="48"/>
      <c r="S12" s="75">
        <v>3000</v>
      </c>
      <c r="T12" s="75">
        <f t="shared" si="0"/>
        <v>300</v>
      </c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35" t="s">
        <v>21</v>
      </c>
      <c r="B13" s="26"/>
      <c r="C13" s="36">
        <v>1.02</v>
      </c>
      <c r="D13" s="112">
        <v>1.02</v>
      </c>
      <c r="E13" s="28"/>
      <c r="F13" s="29" t="s">
        <v>364</v>
      </c>
      <c r="G13" s="31">
        <v>308</v>
      </c>
      <c r="H13" s="31">
        <f t="shared" ref="H13:H15" si="1">D13*G13</f>
        <v>314.16000000000003</v>
      </c>
      <c r="I13" s="56"/>
      <c r="J13" s="57"/>
      <c r="K13" s="81">
        <v>600</v>
      </c>
      <c r="L13" s="81">
        <f t="shared" ref="L13:L14" si="2">D13*K13</f>
        <v>612</v>
      </c>
      <c r="M13" s="37"/>
      <c r="N13" s="50"/>
      <c r="O13" s="38"/>
      <c r="P13" s="38"/>
      <c r="Q13" s="45"/>
      <c r="R13" s="48"/>
      <c r="S13" s="46"/>
      <c r="T13" s="46"/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35" t="s">
        <v>22</v>
      </c>
      <c r="B14" s="26"/>
      <c r="C14" s="36">
        <v>2.64</v>
      </c>
      <c r="D14" s="112">
        <v>2.64</v>
      </c>
      <c r="E14" s="28"/>
      <c r="F14" s="29"/>
      <c r="G14" s="31">
        <v>158</v>
      </c>
      <c r="H14" s="31">
        <f t="shared" si="1"/>
        <v>417.12</v>
      </c>
      <c r="I14" s="56"/>
      <c r="J14" s="57"/>
      <c r="K14" s="81">
        <v>150</v>
      </c>
      <c r="L14" s="81">
        <f t="shared" si="2"/>
        <v>396</v>
      </c>
      <c r="M14" s="37"/>
      <c r="N14" s="50"/>
      <c r="O14" s="38"/>
      <c r="P14" s="38"/>
      <c r="Q14" s="45"/>
      <c r="R14" s="48"/>
      <c r="S14" s="46">
        <v>480</v>
      </c>
      <c r="T14" s="46">
        <f t="shared" ref="T14:T16" si="3">D14*S14</f>
        <v>1267.2</v>
      </c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35" t="s">
        <v>385</v>
      </c>
      <c r="B15" s="26"/>
      <c r="C15" s="36">
        <v>1.22</v>
      </c>
      <c r="D15" s="112">
        <v>1.22</v>
      </c>
      <c r="E15" s="28"/>
      <c r="F15" s="29" t="s">
        <v>364</v>
      </c>
      <c r="G15" s="31">
        <v>718</v>
      </c>
      <c r="H15" s="31">
        <f t="shared" si="1"/>
        <v>875.96</v>
      </c>
      <c r="I15" s="56"/>
      <c r="J15" s="57"/>
      <c r="K15" s="58"/>
      <c r="L15" s="58"/>
      <c r="M15" s="37"/>
      <c r="N15" s="50"/>
      <c r="O15" s="38"/>
      <c r="P15" s="38"/>
      <c r="Q15" s="45"/>
      <c r="R15" s="48" t="s">
        <v>364</v>
      </c>
      <c r="S15" s="46">
        <v>710</v>
      </c>
      <c r="T15" s="46">
        <f t="shared" si="3"/>
        <v>866.19999999999993</v>
      </c>
      <c r="U15" s="68"/>
      <c r="V15" s="69"/>
      <c r="W15" s="77">
        <v>400</v>
      </c>
      <c r="X15" s="77">
        <f>D15*W15</f>
        <v>488</v>
      </c>
      <c r="Y15" s="43"/>
      <c r="Z15" s="53"/>
      <c r="AA15" s="44"/>
      <c r="AB15" s="44"/>
    </row>
    <row r="16" spans="1:28" x14ac:dyDescent="0.25">
      <c r="A16" s="35" t="s">
        <v>386</v>
      </c>
      <c r="B16" s="26"/>
      <c r="C16" s="36">
        <v>3.05</v>
      </c>
      <c r="D16" s="112">
        <v>3.05</v>
      </c>
      <c r="E16" s="28"/>
      <c r="F16" s="29"/>
      <c r="G16" s="31"/>
      <c r="H16" s="31"/>
      <c r="I16" s="56"/>
      <c r="J16" s="57"/>
      <c r="K16" s="58">
        <v>450</v>
      </c>
      <c r="L16" s="58">
        <f t="shared" ref="L16:L18" si="4">D16*K16</f>
        <v>1372.5</v>
      </c>
      <c r="M16" s="37"/>
      <c r="N16" s="50"/>
      <c r="O16" s="38"/>
      <c r="P16" s="38"/>
      <c r="Q16" s="45"/>
      <c r="R16" s="48"/>
      <c r="S16" s="75">
        <v>343</v>
      </c>
      <c r="T16" s="75">
        <f t="shared" si="3"/>
        <v>1046.1499999999999</v>
      </c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35" t="s">
        <v>24</v>
      </c>
      <c r="B17" s="26"/>
      <c r="C17" s="36">
        <v>1.22</v>
      </c>
      <c r="D17" s="112">
        <v>1.22</v>
      </c>
      <c r="E17" s="28"/>
      <c r="F17" s="29"/>
      <c r="G17" s="31"/>
      <c r="H17" s="31"/>
      <c r="I17" s="56"/>
      <c r="J17" s="57"/>
      <c r="K17" s="58">
        <v>225</v>
      </c>
      <c r="L17" s="58">
        <f t="shared" si="4"/>
        <v>274.5</v>
      </c>
      <c r="M17" s="37"/>
      <c r="N17" s="50"/>
      <c r="O17" s="72">
        <v>92</v>
      </c>
      <c r="P17" s="72">
        <f t="shared" ref="P17:P18" si="5">D17*O17</f>
        <v>112.24</v>
      </c>
      <c r="Q17" s="45"/>
      <c r="R17" s="48"/>
      <c r="S17" s="46"/>
      <c r="T17" s="46"/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35" t="s">
        <v>25</v>
      </c>
      <c r="B18" s="26"/>
      <c r="C18" s="36">
        <v>1.52</v>
      </c>
      <c r="D18" s="112">
        <v>1.52</v>
      </c>
      <c r="E18" s="28"/>
      <c r="F18" s="29"/>
      <c r="G18" s="73">
        <v>218</v>
      </c>
      <c r="H18" s="73">
        <f t="shared" ref="H18:H19" si="6">D18*G18</f>
        <v>331.36</v>
      </c>
      <c r="I18" s="56"/>
      <c r="J18" s="57"/>
      <c r="K18" s="58">
        <v>600</v>
      </c>
      <c r="L18" s="58">
        <f t="shared" si="4"/>
        <v>912</v>
      </c>
      <c r="M18" s="37"/>
      <c r="N18" s="50"/>
      <c r="O18" s="38">
        <v>315</v>
      </c>
      <c r="P18" s="38">
        <f t="shared" si="5"/>
        <v>478.8</v>
      </c>
      <c r="Q18" s="45"/>
      <c r="R18" s="48"/>
      <c r="S18" s="46">
        <v>240</v>
      </c>
      <c r="T18" s="46">
        <f>D18*S18</f>
        <v>364.8</v>
      </c>
      <c r="U18" s="68"/>
      <c r="V18" s="69"/>
      <c r="W18" s="70"/>
      <c r="X18" s="70"/>
      <c r="Y18" s="43"/>
      <c r="Z18" s="53"/>
      <c r="AA18" s="44"/>
      <c r="AB18" s="44"/>
    </row>
    <row r="19" spans="1:28" x14ac:dyDescent="0.25">
      <c r="A19" s="35" t="s">
        <v>348</v>
      </c>
      <c r="B19" s="26"/>
      <c r="C19" s="36">
        <v>0.81</v>
      </c>
      <c r="D19" s="112">
        <v>0.81</v>
      </c>
      <c r="E19" s="28"/>
      <c r="F19" s="76" t="s">
        <v>364</v>
      </c>
      <c r="G19" s="73">
        <v>924</v>
      </c>
      <c r="H19" s="73">
        <f t="shared" si="6"/>
        <v>748.44</v>
      </c>
      <c r="I19" s="56"/>
      <c r="J19" s="57"/>
      <c r="K19" s="58"/>
      <c r="L19" s="58"/>
      <c r="M19" s="37"/>
      <c r="N19" s="50"/>
      <c r="O19" s="38"/>
      <c r="P19" s="38"/>
      <c r="Q19" s="45"/>
      <c r="R19" s="48"/>
      <c r="S19" s="46"/>
      <c r="T19" s="46"/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35" t="s">
        <v>113</v>
      </c>
      <c r="B20" s="26"/>
      <c r="C20" s="36">
        <v>0.81</v>
      </c>
      <c r="D20" s="112">
        <v>0.81</v>
      </c>
      <c r="E20" s="28"/>
      <c r="F20" s="29"/>
      <c r="G20" s="31"/>
      <c r="H20" s="31"/>
      <c r="I20" s="56"/>
      <c r="J20" s="57"/>
      <c r="K20" s="58"/>
      <c r="L20" s="58"/>
      <c r="M20" s="37"/>
      <c r="N20" s="50"/>
      <c r="O20" s="38"/>
      <c r="P20" s="38"/>
      <c r="Q20" s="45"/>
      <c r="R20" s="48" t="s">
        <v>364</v>
      </c>
      <c r="S20" s="46">
        <v>1888</v>
      </c>
      <c r="T20" s="46">
        <f>D20*S20</f>
        <v>1529.2800000000002</v>
      </c>
      <c r="U20" s="68"/>
      <c r="V20" s="69"/>
      <c r="W20" s="70"/>
      <c r="X20" s="70"/>
      <c r="Y20" s="43"/>
      <c r="Z20" s="53"/>
      <c r="AA20" s="74">
        <v>1200</v>
      </c>
      <c r="AB20" s="74">
        <f>D20*AA20</f>
        <v>972.00000000000011</v>
      </c>
    </row>
    <row r="21" spans="1:28" x14ac:dyDescent="0.25">
      <c r="A21" s="35" t="s">
        <v>387</v>
      </c>
      <c r="B21" s="26"/>
      <c r="C21" s="36">
        <v>2.0299999999999998</v>
      </c>
      <c r="D21" s="112">
        <v>2.0299999999999998</v>
      </c>
      <c r="E21" s="28"/>
      <c r="F21" s="29"/>
      <c r="G21" s="31"/>
      <c r="H21" s="31"/>
      <c r="I21" s="56"/>
      <c r="J21" s="57"/>
      <c r="K21" s="58"/>
      <c r="L21" s="58"/>
      <c r="M21" s="37"/>
      <c r="N21" s="50"/>
      <c r="O21" s="38"/>
      <c r="P21" s="38"/>
      <c r="Q21" s="45"/>
      <c r="R21" s="48"/>
      <c r="S21" s="75">
        <v>340</v>
      </c>
      <c r="T21" s="75">
        <f t="shared" ref="T21:T25" si="7">D21*S21</f>
        <v>690.19999999999993</v>
      </c>
      <c r="U21" s="68"/>
      <c r="V21" s="69"/>
      <c r="W21" s="70"/>
      <c r="X21" s="70"/>
      <c r="Y21" s="43"/>
      <c r="Z21" s="53"/>
      <c r="AA21" s="44"/>
      <c r="AB21" s="44"/>
    </row>
    <row r="22" spans="1:28" x14ac:dyDescent="0.25">
      <c r="A22" s="35" t="s">
        <v>114</v>
      </c>
      <c r="B22" s="26"/>
      <c r="C22" s="36">
        <v>0.61</v>
      </c>
      <c r="D22" s="112">
        <v>0.61</v>
      </c>
      <c r="E22" s="28"/>
      <c r="F22" s="29" t="s">
        <v>364</v>
      </c>
      <c r="G22" s="31">
        <v>168</v>
      </c>
      <c r="H22" s="31">
        <f t="shared" ref="H22:H23" si="8">D22*G22</f>
        <v>102.48</v>
      </c>
      <c r="I22" s="56"/>
      <c r="J22" s="57"/>
      <c r="K22" s="58">
        <v>300</v>
      </c>
      <c r="L22" s="58">
        <f t="shared" ref="L22:L23" si="9">D22*K22</f>
        <v>183</v>
      </c>
      <c r="M22" s="37"/>
      <c r="N22" s="50"/>
      <c r="O22" s="38"/>
      <c r="P22" s="38"/>
      <c r="Q22" s="45"/>
      <c r="R22" s="48"/>
      <c r="S22" s="75">
        <v>140</v>
      </c>
      <c r="T22" s="75">
        <f t="shared" si="7"/>
        <v>85.399999999999991</v>
      </c>
      <c r="U22" s="68"/>
      <c r="V22" s="69"/>
      <c r="W22" s="70"/>
      <c r="X22" s="70"/>
      <c r="Y22" s="43"/>
      <c r="Z22" s="53" t="s">
        <v>364</v>
      </c>
      <c r="AA22" s="44">
        <v>160</v>
      </c>
      <c r="AB22" s="44">
        <f>D22*AA22</f>
        <v>97.6</v>
      </c>
    </row>
    <row r="23" spans="1:28" x14ac:dyDescent="0.25">
      <c r="A23" s="35" t="s">
        <v>115</v>
      </c>
      <c r="B23" s="26"/>
      <c r="C23" s="36">
        <v>2.0299999999999998</v>
      </c>
      <c r="D23" s="112">
        <v>2.0299999999999998</v>
      </c>
      <c r="E23" s="28"/>
      <c r="F23" s="29" t="s">
        <v>364</v>
      </c>
      <c r="G23" s="31">
        <v>274</v>
      </c>
      <c r="H23" s="31">
        <f t="shared" si="8"/>
        <v>556.21999999999991</v>
      </c>
      <c r="I23" s="56"/>
      <c r="J23" s="57" t="s">
        <v>364</v>
      </c>
      <c r="K23" s="58">
        <v>300</v>
      </c>
      <c r="L23" s="58">
        <f t="shared" si="9"/>
        <v>608.99999999999989</v>
      </c>
      <c r="M23" s="37"/>
      <c r="N23" s="50"/>
      <c r="O23" s="38"/>
      <c r="P23" s="38"/>
      <c r="Q23" s="45"/>
      <c r="R23" s="48"/>
      <c r="S23" s="75">
        <v>188</v>
      </c>
      <c r="T23" s="75">
        <f t="shared" si="7"/>
        <v>381.64</v>
      </c>
      <c r="U23" s="68"/>
      <c r="V23" s="69"/>
      <c r="W23" s="70"/>
      <c r="X23" s="70"/>
      <c r="Y23" s="43"/>
      <c r="Z23" s="53"/>
      <c r="AA23" s="44"/>
      <c r="AB23" s="44"/>
    </row>
    <row r="24" spans="1:28" x14ac:dyDescent="0.25">
      <c r="A24" s="35" t="s">
        <v>30</v>
      </c>
      <c r="B24" s="26"/>
      <c r="C24" s="36">
        <v>0.81</v>
      </c>
      <c r="D24" s="112">
        <v>0.81</v>
      </c>
      <c r="E24" s="28"/>
      <c r="F24" s="29"/>
      <c r="G24" s="31"/>
      <c r="H24" s="31"/>
      <c r="I24" s="56"/>
      <c r="J24" s="57"/>
      <c r="K24" s="58"/>
      <c r="L24" s="58"/>
      <c r="M24" s="37"/>
      <c r="N24" s="50"/>
      <c r="O24" s="38"/>
      <c r="P24" s="38"/>
      <c r="Q24" s="45"/>
      <c r="R24" s="48"/>
      <c r="S24" s="75">
        <v>882</v>
      </c>
      <c r="T24" s="75">
        <f t="shared" si="7"/>
        <v>714.42000000000007</v>
      </c>
      <c r="U24" s="68"/>
      <c r="V24" s="69"/>
      <c r="W24" s="70"/>
      <c r="X24" s="70"/>
      <c r="Y24" s="43"/>
      <c r="Z24" s="53"/>
      <c r="AA24" s="44"/>
      <c r="AB24" s="44"/>
    </row>
    <row r="25" spans="1:28" x14ac:dyDescent="0.25">
      <c r="A25" s="35" t="s">
        <v>31</v>
      </c>
      <c r="B25" s="26"/>
      <c r="C25" s="36">
        <v>0.51</v>
      </c>
      <c r="D25" s="112">
        <v>0.51</v>
      </c>
      <c r="E25" s="28"/>
      <c r="F25" s="29" t="s">
        <v>364</v>
      </c>
      <c r="G25" s="31">
        <v>78</v>
      </c>
      <c r="H25" s="31">
        <f>D25*G25</f>
        <v>39.78</v>
      </c>
      <c r="I25" s="56"/>
      <c r="J25" s="57"/>
      <c r="K25" s="58">
        <v>120</v>
      </c>
      <c r="L25" s="58">
        <f t="shared" ref="L25:L29" si="10">D25*K25</f>
        <v>61.2</v>
      </c>
      <c r="M25" s="37"/>
      <c r="N25" s="50"/>
      <c r="O25" s="72">
        <v>35</v>
      </c>
      <c r="P25" s="72">
        <f>D25*O25</f>
        <v>17.850000000000001</v>
      </c>
      <c r="Q25" s="45"/>
      <c r="R25" s="48"/>
      <c r="S25" s="46">
        <v>220</v>
      </c>
      <c r="T25" s="46">
        <f t="shared" si="7"/>
        <v>112.2</v>
      </c>
      <c r="U25" s="68"/>
      <c r="V25" s="69"/>
      <c r="W25" s="70"/>
      <c r="X25" s="70"/>
      <c r="Y25" s="43"/>
      <c r="Z25" s="53"/>
      <c r="AA25" s="44">
        <v>140</v>
      </c>
      <c r="AB25" s="44">
        <f>D25*AA25</f>
        <v>71.400000000000006</v>
      </c>
    </row>
    <row r="26" spans="1:28" x14ac:dyDescent="0.25">
      <c r="A26" s="35" t="s">
        <v>32</v>
      </c>
      <c r="B26" s="26"/>
      <c r="C26" s="36">
        <v>0.61</v>
      </c>
      <c r="D26" s="112">
        <v>0.61</v>
      </c>
      <c r="E26" s="28"/>
      <c r="F26" s="29"/>
      <c r="G26" s="31"/>
      <c r="H26" s="31"/>
      <c r="I26" s="56"/>
      <c r="J26" s="57"/>
      <c r="K26" s="81">
        <v>450</v>
      </c>
      <c r="L26" s="81">
        <f t="shared" si="10"/>
        <v>274.5</v>
      </c>
      <c r="M26" s="37"/>
      <c r="N26" s="50"/>
      <c r="O26" s="38"/>
      <c r="P26" s="38"/>
      <c r="Q26" s="45"/>
      <c r="R26" s="48"/>
      <c r="S26" s="46"/>
      <c r="T26" s="46"/>
      <c r="U26" s="68"/>
      <c r="V26" s="69"/>
      <c r="W26" s="70"/>
      <c r="X26" s="70"/>
      <c r="Y26" s="43"/>
      <c r="Z26" s="53"/>
      <c r="AA26" s="44"/>
      <c r="AB26" s="44"/>
    </row>
    <row r="27" spans="1:28" x14ac:dyDescent="0.25">
      <c r="A27" s="35" t="s">
        <v>34</v>
      </c>
      <c r="B27" s="26"/>
      <c r="C27" s="36">
        <v>3.05</v>
      </c>
      <c r="D27" s="112">
        <v>3.05</v>
      </c>
      <c r="E27" s="28"/>
      <c r="F27" s="29" t="s">
        <v>364</v>
      </c>
      <c r="G27" s="31">
        <v>10.8</v>
      </c>
      <c r="H27" s="31">
        <f t="shared" ref="H27:H30" si="11">D27*G27</f>
        <v>32.94</v>
      </c>
      <c r="I27" s="56"/>
      <c r="J27" s="57"/>
      <c r="K27" s="58">
        <v>20</v>
      </c>
      <c r="L27" s="58">
        <f t="shared" si="10"/>
        <v>61</v>
      </c>
      <c r="M27" s="37"/>
      <c r="N27" s="50"/>
      <c r="O27" s="72">
        <v>13.5</v>
      </c>
      <c r="P27" s="72">
        <f>D27*O27</f>
        <v>41.174999999999997</v>
      </c>
      <c r="Q27" s="45"/>
      <c r="R27" s="48"/>
      <c r="S27" s="46"/>
      <c r="T27" s="46"/>
      <c r="U27" s="68"/>
      <c r="V27" s="69"/>
      <c r="W27" s="70"/>
      <c r="X27" s="70"/>
      <c r="Y27" s="43"/>
      <c r="Z27" s="53" t="s">
        <v>364</v>
      </c>
      <c r="AA27" s="44">
        <v>16</v>
      </c>
      <c r="AB27" s="44">
        <f t="shared" ref="AB27:AB28" si="12">D27*AA27</f>
        <v>48.8</v>
      </c>
    </row>
    <row r="28" spans="1:28" x14ac:dyDescent="0.25">
      <c r="A28" s="35" t="s">
        <v>36</v>
      </c>
      <c r="B28" s="26"/>
      <c r="C28" s="36">
        <v>24.38</v>
      </c>
      <c r="D28" s="112">
        <v>24.38</v>
      </c>
      <c r="E28" s="28"/>
      <c r="F28" s="29"/>
      <c r="G28" s="73">
        <v>10.8</v>
      </c>
      <c r="H28" s="73">
        <f t="shared" si="11"/>
        <v>263.30400000000003</v>
      </c>
      <c r="I28" s="56"/>
      <c r="J28" s="57"/>
      <c r="K28" s="58">
        <v>16</v>
      </c>
      <c r="L28" s="58">
        <f t="shared" si="10"/>
        <v>390.08</v>
      </c>
      <c r="M28" s="37"/>
      <c r="N28" s="50"/>
      <c r="O28" s="38"/>
      <c r="P28" s="38"/>
      <c r="Q28" s="45"/>
      <c r="R28" s="48"/>
      <c r="S28" s="46"/>
      <c r="T28" s="46"/>
      <c r="U28" s="68"/>
      <c r="V28" s="69"/>
      <c r="W28" s="70"/>
      <c r="X28" s="70"/>
      <c r="Y28" s="43"/>
      <c r="Z28" s="53"/>
      <c r="AA28" s="44">
        <v>12</v>
      </c>
      <c r="AB28" s="44">
        <f t="shared" si="12"/>
        <v>292.56</v>
      </c>
    </row>
    <row r="29" spans="1:28" x14ac:dyDescent="0.25">
      <c r="A29" s="35" t="s">
        <v>203</v>
      </c>
      <c r="B29" s="26"/>
      <c r="C29" s="36">
        <v>0.71</v>
      </c>
      <c r="D29" s="112">
        <v>0.71</v>
      </c>
      <c r="E29" s="28"/>
      <c r="F29" s="29" t="s">
        <v>364</v>
      </c>
      <c r="G29" s="31">
        <v>198</v>
      </c>
      <c r="H29" s="31">
        <f t="shared" si="11"/>
        <v>140.57999999999998</v>
      </c>
      <c r="I29" s="56"/>
      <c r="J29" s="57"/>
      <c r="K29" s="58">
        <v>375</v>
      </c>
      <c r="L29" s="58">
        <f t="shared" si="10"/>
        <v>266.25</v>
      </c>
      <c r="M29" s="37"/>
      <c r="N29" s="50"/>
      <c r="O29" s="38"/>
      <c r="P29" s="38"/>
      <c r="Q29" s="45"/>
      <c r="R29" s="48"/>
      <c r="S29" s="75">
        <v>188</v>
      </c>
      <c r="T29" s="75">
        <f t="shared" ref="T29:T30" si="13">D29*S29</f>
        <v>133.47999999999999</v>
      </c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35" t="s">
        <v>337</v>
      </c>
      <c r="B30" s="26"/>
      <c r="C30" s="36">
        <v>0.51</v>
      </c>
      <c r="D30" s="112">
        <v>0.51</v>
      </c>
      <c r="E30" s="28"/>
      <c r="F30" s="76" t="s">
        <v>364</v>
      </c>
      <c r="G30" s="73">
        <v>224</v>
      </c>
      <c r="H30" s="73">
        <f t="shared" si="11"/>
        <v>114.24000000000001</v>
      </c>
      <c r="I30" s="56"/>
      <c r="J30" s="57"/>
      <c r="K30" s="58"/>
      <c r="L30" s="58"/>
      <c r="M30" s="37"/>
      <c r="N30" s="50"/>
      <c r="O30" s="38"/>
      <c r="P30" s="38"/>
      <c r="Q30" s="45"/>
      <c r="R30" s="48" t="s">
        <v>364</v>
      </c>
      <c r="S30" s="46">
        <v>450</v>
      </c>
      <c r="T30" s="46">
        <f t="shared" si="13"/>
        <v>229.5</v>
      </c>
      <c r="U30" s="68"/>
      <c r="V30" s="69"/>
      <c r="W30" s="70"/>
      <c r="X30" s="70"/>
      <c r="Y30" s="43"/>
      <c r="Z30" s="53"/>
      <c r="AA30" s="44"/>
      <c r="AB30" s="44"/>
    </row>
    <row r="31" spans="1:28" x14ac:dyDescent="0.25">
      <c r="A31" s="108" t="s">
        <v>261</v>
      </c>
      <c r="B31" s="95" t="s">
        <v>403</v>
      </c>
      <c r="C31" s="109">
        <v>0.2</v>
      </c>
      <c r="D31" s="111">
        <v>0</v>
      </c>
      <c r="E31" s="28"/>
      <c r="F31" s="29"/>
      <c r="G31" s="31"/>
      <c r="H31" s="31"/>
      <c r="I31" s="56"/>
      <c r="J31" s="57"/>
      <c r="K31" s="58"/>
      <c r="L31" s="58"/>
      <c r="M31" s="37"/>
      <c r="N31" s="50"/>
      <c r="O31" s="38"/>
      <c r="P31" s="38"/>
      <c r="Q31" s="45"/>
      <c r="R31" s="48"/>
      <c r="S31" s="46"/>
      <c r="T31" s="46"/>
      <c r="U31" s="68"/>
      <c r="V31" s="69"/>
      <c r="W31" s="70"/>
      <c r="X31" s="70"/>
      <c r="Y31" s="43"/>
      <c r="Z31" s="53"/>
      <c r="AA31" s="44"/>
      <c r="AB31" s="44"/>
    </row>
    <row r="32" spans="1:28" x14ac:dyDescent="0.25">
      <c r="A32" s="108" t="s">
        <v>388</v>
      </c>
      <c r="B32" s="95"/>
      <c r="C32" s="109">
        <v>0.81</v>
      </c>
      <c r="D32" s="111">
        <v>0</v>
      </c>
      <c r="E32" s="28"/>
      <c r="F32" s="29"/>
      <c r="G32" s="31"/>
      <c r="H32" s="31"/>
      <c r="I32" s="56"/>
      <c r="J32" s="57"/>
      <c r="K32" s="58"/>
      <c r="L32" s="58"/>
      <c r="M32" s="37"/>
      <c r="N32" s="50"/>
      <c r="O32" s="38"/>
      <c r="P32" s="38"/>
      <c r="Q32" s="45"/>
      <c r="R32" s="48"/>
      <c r="S32" s="46"/>
      <c r="T32" s="46"/>
      <c r="U32" s="68"/>
      <c r="V32" s="69"/>
      <c r="W32" s="70"/>
      <c r="X32" s="70"/>
      <c r="Y32" s="43"/>
      <c r="Z32" s="53"/>
      <c r="AA32" s="44"/>
      <c r="AB32" s="44"/>
    </row>
    <row r="33" spans="1:29" x14ac:dyDescent="0.25">
      <c r="A33" s="35" t="s">
        <v>121</v>
      </c>
      <c r="B33" s="26"/>
      <c r="C33" s="36">
        <v>0.2</v>
      </c>
      <c r="D33" s="112">
        <v>0.1</v>
      </c>
      <c r="E33" s="28"/>
      <c r="F33" s="29" t="s">
        <v>364</v>
      </c>
      <c r="G33" s="31">
        <v>74</v>
      </c>
      <c r="H33" s="31">
        <f>D33*G33</f>
        <v>7.4</v>
      </c>
      <c r="I33" s="56"/>
      <c r="J33" s="57"/>
      <c r="K33" s="81">
        <v>120</v>
      </c>
      <c r="L33" s="81">
        <f t="shared" ref="L33:L35" si="14">D33*K33</f>
        <v>12</v>
      </c>
      <c r="M33" s="37"/>
      <c r="N33" s="50"/>
      <c r="O33" s="38"/>
      <c r="P33" s="38"/>
      <c r="Q33" s="45"/>
      <c r="R33" s="48"/>
      <c r="S33" s="46">
        <v>188</v>
      </c>
      <c r="T33" s="46">
        <f t="shared" ref="T33:T34" si="15">D33*S33</f>
        <v>18.8</v>
      </c>
      <c r="U33" s="68"/>
      <c r="V33" s="69"/>
      <c r="W33" s="70">
        <v>200</v>
      </c>
      <c r="X33" s="70">
        <f>D33*W33</f>
        <v>20</v>
      </c>
      <c r="Y33" s="43"/>
      <c r="Z33" s="53"/>
      <c r="AA33" s="74">
        <v>120</v>
      </c>
      <c r="AB33" s="74">
        <f t="shared" ref="AB33:AB34" si="16">D33*AA33</f>
        <v>12</v>
      </c>
      <c r="AC33" s="24" t="s">
        <v>405</v>
      </c>
    </row>
    <row r="34" spans="1:29" x14ac:dyDescent="0.25">
      <c r="A34" s="35" t="s">
        <v>204</v>
      </c>
      <c r="B34" s="26"/>
      <c r="C34" s="36">
        <v>0.51</v>
      </c>
      <c r="D34" s="112">
        <v>0.51</v>
      </c>
      <c r="E34" s="28"/>
      <c r="F34" s="29"/>
      <c r="G34" s="31"/>
      <c r="H34" s="31"/>
      <c r="I34" s="56"/>
      <c r="J34" s="57"/>
      <c r="K34" s="58">
        <v>450</v>
      </c>
      <c r="L34" s="58">
        <f t="shared" si="14"/>
        <v>229.5</v>
      </c>
      <c r="M34" s="37"/>
      <c r="N34" s="50"/>
      <c r="O34" s="38"/>
      <c r="P34" s="38"/>
      <c r="Q34" s="45"/>
      <c r="R34" s="48"/>
      <c r="S34" s="46">
        <v>440</v>
      </c>
      <c r="T34" s="46">
        <f t="shared" si="15"/>
        <v>224.4</v>
      </c>
      <c r="U34" s="68"/>
      <c r="V34" s="69"/>
      <c r="W34" s="70"/>
      <c r="X34" s="70"/>
      <c r="Y34" s="43"/>
      <c r="Z34" s="53"/>
      <c r="AA34" s="74">
        <v>320</v>
      </c>
      <c r="AB34" s="74">
        <f t="shared" si="16"/>
        <v>163.19999999999999</v>
      </c>
    </row>
    <row r="35" spans="1:29" x14ac:dyDescent="0.25">
      <c r="A35" s="35" t="s">
        <v>205</v>
      </c>
      <c r="B35" s="26"/>
      <c r="C35" s="36">
        <v>1.52</v>
      </c>
      <c r="D35" s="112">
        <v>1.52</v>
      </c>
      <c r="E35" s="28"/>
      <c r="F35" s="29" t="s">
        <v>364</v>
      </c>
      <c r="G35" s="31">
        <v>154</v>
      </c>
      <c r="H35" s="31">
        <f t="shared" ref="H35:H39" si="17">D35*G35</f>
        <v>234.08</v>
      </c>
      <c r="I35" s="56"/>
      <c r="J35" s="57"/>
      <c r="K35" s="58">
        <v>225</v>
      </c>
      <c r="L35" s="58">
        <f t="shared" si="14"/>
        <v>342</v>
      </c>
      <c r="M35" s="37"/>
      <c r="N35" s="50"/>
      <c r="O35" s="72">
        <v>78</v>
      </c>
      <c r="P35" s="72">
        <f>D35*O35</f>
        <v>118.56</v>
      </c>
      <c r="Q35" s="45"/>
      <c r="R35" s="48"/>
      <c r="S35" s="46"/>
      <c r="T35" s="46"/>
      <c r="U35" s="68"/>
      <c r="V35" s="69"/>
      <c r="W35" s="70"/>
      <c r="X35" s="70"/>
      <c r="Y35" s="43"/>
      <c r="Z35" s="53"/>
      <c r="AA35" s="44"/>
      <c r="AB35" s="44"/>
    </row>
    <row r="36" spans="1:29" x14ac:dyDescent="0.25">
      <c r="A36" s="35" t="s">
        <v>377</v>
      </c>
      <c r="B36" s="26"/>
      <c r="C36" s="36">
        <v>0.81</v>
      </c>
      <c r="D36" s="112">
        <v>0.81</v>
      </c>
      <c r="E36" s="28"/>
      <c r="F36" s="29" t="s">
        <v>364</v>
      </c>
      <c r="G36" s="31">
        <v>538</v>
      </c>
      <c r="H36" s="31">
        <f t="shared" si="17"/>
        <v>435.78000000000003</v>
      </c>
      <c r="I36" s="56"/>
      <c r="J36" s="57"/>
      <c r="K36" s="58"/>
      <c r="L36" s="58"/>
      <c r="M36" s="37"/>
      <c r="N36" s="50"/>
      <c r="O36" s="38"/>
      <c r="P36" s="38"/>
      <c r="Q36" s="45"/>
      <c r="R36" s="48"/>
      <c r="S36" s="75">
        <v>688</v>
      </c>
      <c r="T36" s="75">
        <f t="shared" ref="T36:T47" si="18">D36*S36</f>
        <v>557.28000000000009</v>
      </c>
      <c r="U36" s="68"/>
      <c r="V36" s="69"/>
      <c r="W36" s="70"/>
      <c r="X36" s="70"/>
      <c r="Y36" s="43"/>
      <c r="Z36" s="53"/>
      <c r="AA36" s="44">
        <v>800</v>
      </c>
      <c r="AB36" s="44">
        <f>D36*AA36</f>
        <v>648</v>
      </c>
    </row>
    <row r="37" spans="1:29" x14ac:dyDescent="0.25">
      <c r="A37" s="35" t="s">
        <v>206</v>
      </c>
      <c r="B37" s="26"/>
      <c r="C37" s="36">
        <v>3.55</v>
      </c>
      <c r="D37" s="112">
        <v>3.55</v>
      </c>
      <c r="E37" s="28"/>
      <c r="F37" s="29" t="s">
        <v>364</v>
      </c>
      <c r="G37" s="31">
        <v>238</v>
      </c>
      <c r="H37" s="31">
        <f t="shared" si="17"/>
        <v>844.9</v>
      </c>
      <c r="I37" s="56"/>
      <c r="J37" s="57"/>
      <c r="K37" s="58"/>
      <c r="L37" s="58"/>
      <c r="M37" s="37"/>
      <c r="N37" s="50"/>
      <c r="O37" s="72">
        <v>218</v>
      </c>
      <c r="P37" s="72">
        <f>D37*O37</f>
        <v>773.9</v>
      </c>
      <c r="Q37" s="45"/>
      <c r="R37" s="48"/>
      <c r="S37" s="46">
        <v>220</v>
      </c>
      <c r="T37" s="46">
        <f t="shared" si="18"/>
        <v>781</v>
      </c>
      <c r="U37" s="68"/>
      <c r="V37" s="69"/>
      <c r="W37" s="70"/>
      <c r="X37" s="70"/>
      <c r="Y37" s="43"/>
      <c r="Z37" s="53"/>
      <c r="AA37" s="44"/>
      <c r="AB37" s="44"/>
    </row>
    <row r="38" spans="1:29" x14ac:dyDescent="0.25">
      <c r="A38" s="35" t="s">
        <v>237</v>
      </c>
      <c r="B38" s="26"/>
      <c r="C38" s="36">
        <v>0.41</v>
      </c>
      <c r="D38" s="112">
        <v>0.41</v>
      </c>
      <c r="E38" s="28"/>
      <c r="F38" s="29" t="s">
        <v>364</v>
      </c>
      <c r="G38" s="31">
        <v>480</v>
      </c>
      <c r="H38" s="31">
        <f t="shared" si="17"/>
        <v>196.79999999999998</v>
      </c>
      <c r="I38" s="56"/>
      <c r="J38" s="57"/>
      <c r="K38" s="58"/>
      <c r="L38" s="58"/>
      <c r="M38" s="37"/>
      <c r="N38" s="50"/>
      <c r="O38" s="38"/>
      <c r="P38" s="38"/>
      <c r="Q38" s="45"/>
      <c r="R38" s="48"/>
      <c r="S38" s="75">
        <v>920</v>
      </c>
      <c r="T38" s="75">
        <f t="shared" si="18"/>
        <v>377.2</v>
      </c>
      <c r="U38" s="68"/>
      <c r="V38" s="69"/>
      <c r="W38" s="70"/>
      <c r="X38" s="70"/>
      <c r="Y38" s="43"/>
      <c r="Z38" s="53"/>
      <c r="AA38" s="44"/>
      <c r="AB38" s="44"/>
    </row>
    <row r="39" spans="1:29" x14ac:dyDescent="0.25">
      <c r="A39" s="35" t="s">
        <v>208</v>
      </c>
      <c r="B39" s="26"/>
      <c r="C39" s="36">
        <v>0.51</v>
      </c>
      <c r="D39" s="112">
        <v>0.51</v>
      </c>
      <c r="E39" s="28"/>
      <c r="F39" s="29" t="s">
        <v>364</v>
      </c>
      <c r="G39" s="31">
        <v>448</v>
      </c>
      <c r="H39" s="31">
        <f t="shared" si="17"/>
        <v>228.48000000000002</v>
      </c>
      <c r="I39" s="56"/>
      <c r="J39" s="57"/>
      <c r="K39" s="58">
        <v>450</v>
      </c>
      <c r="L39" s="58">
        <f>D39*K39</f>
        <v>229.5</v>
      </c>
      <c r="M39" s="37"/>
      <c r="N39" s="50"/>
      <c r="O39" s="72">
        <v>325</v>
      </c>
      <c r="P39" s="72">
        <f>D39*O39</f>
        <v>165.75</v>
      </c>
      <c r="Q39" s="45"/>
      <c r="R39" s="48"/>
      <c r="S39" s="46">
        <v>600</v>
      </c>
      <c r="T39" s="46">
        <f t="shared" si="18"/>
        <v>306</v>
      </c>
      <c r="U39" s="68"/>
      <c r="V39" s="69"/>
      <c r="W39" s="70"/>
      <c r="X39" s="70"/>
      <c r="Y39" s="43"/>
      <c r="Z39" s="53"/>
      <c r="AA39" s="44">
        <v>800</v>
      </c>
      <c r="AB39" s="44">
        <f>D39*AA39</f>
        <v>408</v>
      </c>
    </row>
    <row r="40" spans="1:29" x14ac:dyDescent="0.25">
      <c r="A40" s="35" t="s">
        <v>389</v>
      </c>
      <c r="B40" s="26"/>
      <c r="C40" s="36">
        <v>3.05</v>
      </c>
      <c r="D40" s="112">
        <v>0</v>
      </c>
      <c r="E40" s="28"/>
      <c r="F40" s="29"/>
      <c r="G40" s="31"/>
      <c r="H40" s="31"/>
      <c r="I40" s="56"/>
      <c r="J40" s="57"/>
      <c r="K40" s="58"/>
      <c r="L40" s="58"/>
      <c r="M40" s="37"/>
      <c r="N40" s="50"/>
      <c r="O40" s="38"/>
      <c r="P40" s="38"/>
      <c r="Q40" s="45"/>
      <c r="R40" s="48"/>
      <c r="S40" s="75">
        <v>1840</v>
      </c>
      <c r="T40" s="75">
        <f t="shared" si="18"/>
        <v>0</v>
      </c>
      <c r="U40" s="68"/>
      <c r="V40" s="69"/>
      <c r="W40" s="70"/>
      <c r="X40" s="70"/>
      <c r="Y40" s="43"/>
      <c r="Z40" s="53"/>
      <c r="AA40" s="44"/>
      <c r="AB40" s="44"/>
    </row>
    <row r="41" spans="1:29" x14ac:dyDescent="0.25">
      <c r="A41" s="35" t="s">
        <v>390</v>
      </c>
      <c r="B41" s="26"/>
      <c r="C41" s="36">
        <v>0.51</v>
      </c>
      <c r="D41" s="112">
        <v>0.51</v>
      </c>
      <c r="E41" s="28"/>
      <c r="F41" s="29" t="s">
        <v>364</v>
      </c>
      <c r="G41" s="31">
        <v>1048</v>
      </c>
      <c r="H41" s="31">
        <f t="shared" ref="H41:H44" si="19">D41*G41</f>
        <v>534.48</v>
      </c>
      <c r="I41" s="56"/>
      <c r="J41" s="57"/>
      <c r="K41" s="58"/>
      <c r="L41" s="58"/>
      <c r="M41" s="37"/>
      <c r="N41" s="50"/>
      <c r="O41" s="38"/>
      <c r="P41" s="38"/>
      <c r="Q41" s="45"/>
      <c r="R41" s="48"/>
      <c r="S41" s="75">
        <v>980</v>
      </c>
      <c r="T41" s="75">
        <f t="shared" si="18"/>
        <v>499.8</v>
      </c>
      <c r="U41" s="68"/>
      <c r="V41" s="69"/>
      <c r="W41" s="70"/>
      <c r="X41" s="70"/>
      <c r="Y41" s="43"/>
      <c r="Z41" s="53"/>
      <c r="AA41" s="44"/>
      <c r="AB41" s="44"/>
    </row>
    <row r="42" spans="1:29" x14ac:dyDescent="0.25">
      <c r="A42" s="35" t="s">
        <v>391</v>
      </c>
      <c r="B42" s="26"/>
      <c r="C42" s="36">
        <v>3.05</v>
      </c>
      <c r="D42" s="112">
        <v>1.5</v>
      </c>
      <c r="E42" s="28"/>
      <c r="F42" s="29" t="s">
        <v>364</v>
      </c>
      <c r="G42" s="31">
        <v>178</v>
      </c>
      <c r="H42" s="31">
        <f t="shared" si="19"/>
        <v>267</v>
      </c>
      <c r="I42" s="56"/>
      <c r="J42" s="57"/>
      <c r="K42" s="58"/>
      <c r="L42" s="58"/>
      <c r="M42" s="37"/>
      <c r="N42" s="50"/>
      <c r="O42" s="38"/>
      <c r="P42" s="38"/>
      <c r="Q42" s="45"/>
      <c r="R42" s="48"/>
      <c r="S42" s="75">
        <v>340</v>
      </c>
      <c r="T42" s="75">
        <f t="shared" si="18"/>
        <v>510</v>
      </c>
      <c r="U42" s="68"/>
      <c r="V42" s="69"/>
      <c r="W42" s="70"/>
      <c r="X42" s="70"/>
      <c r="Y42" s="43"/>
      <c r="Z42" s="53"/>
      <c r="AA42" s="44"/>
      <c r="AB42" s="44"/>
    </row>
    <row r="43" spans="1:29" x14ac:dyDescent="0.25">
      <c r="A43" s="35" t="s">
        <v>209</v>
      </c>
      <c r="B43" s="26"/>
      <c r="C43" s="36">
        <v>0.41</v>
      </c>
      <c r="D43" s="112">
        <v>1</v>
      </c>
      <c r="E43" s="28"/>
      <c r="F43" s="29"/>
      <c r="G43" s="31">
        <v>358</v>
      </c>
      <c r="H43" s="31">
        <f t="shared" si="19"/>
        <v>358</v>
      </c>
      <c r="I43" s="56"/>
      <c r="J43" s="57"/>
      <c r="K43" s="81">
        <v>300</v>
      </c>
      <c r="L43" s="81">
        <f t="shared" ref="L43:L44" si="20">D43*K43</f>
        <v>300</v>
      </c>
      <c r="M43" s="37"/>
      <c r="N43" s="50"/>
      <c r="O43" s="38"/>
      <c r="P43" s="38"/>
      <c r="Q43" s="45"/>
      <c r="R43" s="48"/>
      <c r="S43" s="46">
        <v>360</v>
      </c>
      <c r="T43" s="46">
        <f t="shared" si="18"/>
        <v>360</v>
      </c>
      <c r="U43" s="68"/>
      <c r="V43" s="69"/>
      <c r="W43" s="70"/>
      <c r="X43" s="70"/>
      <c r="Y43" s="43"/>
      <c r="Z43" s="53"/>
      <c r="AA43" s="44">
        <v>320</v>
      </c>
      <c r="AB43" s="44">
        <f>D43*AA43</f>
        <v>320</v>
      </c>
    </row>
    <row r="44" spans="1:29" x14ac:dyDescent="0.25">
      <c r="A44" s="35" t="s">
        <v>210</v>
      </c>
      <c r="B44" s="26"/>
      <c r="C44" s="36">
        <v>0.2</v>
      </c>
      <c r="D44" s="112">
        <v>0.2</v>
      </c>
      <c r="E44" s="28"/>
      <c r="F44" s="29" t="s">
        <v>364</v>
      </c>
      <c r="G44" s="31">
        <v>538</v>
      </c>
      <c r="H44" s="31">
        <f t="shared" si="19"/>
        <v>107.60000000000001</v>
      </c>
      <c r="I44" s="56"/>
      <c r="J44" s="57" t="s">
        <v>364</v>
      </c>
      <c r="K44" s="58">
        <v>600</v>
      </c>
      <c r="L44" s="58">
        <f t="shared" si="20"/>
        <v>120</v>
      </c>
      <c r="M44" s="37"/>
      <c r="N44" s="50"/>
      <c r="O44" s="38"/>
      <c r="P44" s="38"/>
      <c r="Q44" s="45"/>
      <c r="R44" s="48"/>
      <c r="S44" s="75">
        <v>495</v>
      </c>
      <c r="T44" s="75">
        <f t="shared" si="18"/>
        <v>99</v>
      </c>
      <c r="U44" s="68"/>
      <c r="V44" s="69"/>
      <c r="W44" s="70"/>
      <c r="X44" s="70"/>
      <c r="Y44" s="43"/>
      <c r="Z44" s="53"/>
      <c r="AA44" s="44"/>
      <c r="AB44" s="44"/>
    </row>
    <row r="45" spans="1:29" x14ac:dyDescent="0.25">
      <c r="A45" s="35" t="s">
        <v>141</v>
      </c>
      <c r="B45" s="26"/>
      <c r="C45" s="36">
        <v>0.2</v>
      </c>
      <c r="D45" s="112">
        <v>0.2</v>
      </c>
      <c r="E45" s="28"/>
      <c r="F45" s="29"/>
      <c r="G45" s="31"/>
      <c r="H45" s="31"/>
      <c r="I45" s="56"/>
      <c r="J45" s="57"/>
      <c r="K45" s="58"/>
      <c r="L45" s="58"/>
      <c r="M45" s="37"/>
      <c r="N45" s="50"/>
      <c r="O45" s="72">
        <v>905</v>
      </c>
      <c r="P45" s="72">
        <f>D45*O45</f>
        <v>181</v>
      </c>
      <c r="Q45" s="45"/>
      <c r="R45" s="48" t="s">
        <v>364</v>
      </c>
      <c r="S45" s="46">
        <v>1762</v>
      </c>
      <c r="T45" s="46">
        <f t="shared" si="18"/>
        <v>352.40000000000003</v>
      </c>
      <c r="U45" s="68"/>
      <c r="V45" s="69"/>
      <c r="W45" s="70"/>
      <c r="X45" s="70"/>
      <c r="Y45" s="43"/>
      <c r="Z45" s="53"/>
      <c r="AA45" s="44"/>
      <c r="AB45" s="44"/>
    </row>
    <row r="46" spans="1:29" x14ac:dyDescent="0.25">
      <c r="A46" s="35" t="s">
        <v>143</v>
      </c>
      <c r="B46" s="26"/>
      <c r="C46" s="36">
        <v>0.3</v>
      </c>
      <c r="D46" s="112">
        <v>0.3</v>
      </c>
      <c r="E46" s="28"/>
      <c r="F46" s="29" t="s">
        <v>364</v>
      </c>
      <c r="G46" s="31">
        <v>474</v>
      </c>
      <c r="H46" s="31">
        <f>D46*G46</f>
        <v>142.19999999999999</v>
      </c>
      <c r="I46" s="56"/>
      <c r="J46" s="57" t="s">
        <v>364</v>
      </c>
      <c r="K46" s="58">
        <v>225</v>
      </c>
      <c r="L46" s="58">
        <f>D46*K46</f>
        <v>67.5</v>
      </c>
      <c r="M46" s="37"/>
      <c r="N46" s="50"/>
      <c r="O46" s="38"/>
      <c r="P46" s="38"/>
      <c r="Q46" s="45"/>
      <c r="R46" s="48"/>
      <c r="S46" s="75">
        <v>314</v>
      </c>
      <c r="T46" s="75">
        <f t="shared" si="18"/>
        <v>94.2</v>
      </c>
      <c r="U46" s="68"/>
      <c r="V46" s="69"/>
      <c r="W46" s="70"/>
      <c r="X46" s="70"/>
      <c r="Y46" s="43"/>
      <c r="Z46" s="53"/>
      <c r="AA46" s="44"/>
      <c r="AB46" s="44"/>
    </row>
    <row r="47" spans="1:29" x14ac:dyDescent="0.25">
      <c r="A47" s="35" t="s">
        <v>378</v>
      </c>
      <c r="B47" s="26"/>
      <c r="C47" s="36">
        <v>3</v>
      </c>
      <c r="D47" s="112">
        <v>3</v>
      </c>
      <c r="E47" s="28"/>
      <c r="F47" s="29"/>
      <c r="G47" s="31"/>
      <c r="H47" s="31"/>
      <c r="I47" s="56"/>
      <c r="J47" s="57"/>
      <c r="K47" s="58"/>
      <c r="L47" s="58"/>
      <c r="M47" s="37"/>
      <c r="N47" s="50"/>
      <c r="O47" s="38"/>
      <c r="P47" s="38"/>
      <c r="Q47" s="45"/>
      <c r="R47" s="48"/>
      <c r="S47" s="75">
        <v>1590</v>
      </c>
      <c r="T47" s="75">
        <f t="shared" si="18"/>
        <v>4770</v>
      </c>
      <c r="U47" s="68"/>
      <c r="V47" s="69"/>
      <c r="W47" s="70"/>
      <c r="X47" s="70"/>
      <c r="Y47" s="43"/>
      <c r="Z47" s="53"/>
      <c r="AA47" s="44"/>
      <c r="AB47" s="44"/>
    </row>
    <row r="48" spans="1:29" x14ac:dyDescent="0.25">
      <c r="A48" s="108" t="s">
        <v>379</v>
      </c>
      <c r="B48" s="95"/>
      <c r="C48" s="109">
        <v>0.02</v>
      </c>
      <c r="D48" s="111">
        <v>0</v>
      </c>
      <c r="E48" s="28"/>
      <c r="F48" s="29"/>
      <c r="G48" s="31"/>
      <c r="H48" s="31"/>
      <c r="I48" s="56"/>
      <c r="J48" s="57"/>
      <c r="K48" s="58"/>
      <c r="L48" s="58"/>
      <c r="M48" s="37"/>
      <c r="N48" s="50"/>
      <c r="O48" s="38"/>
      <c r="P48" s="38"/>
      <c r="Q48" s="45"/>
      <c r="R48" s="48"/>
      <c r="S48" s="46"/>
      <c r="T48" s="46"/>
      <c r="U48" s="68"/>
      <c r="V48" s="69"/>
      <c r="W48" s="70"/>
      <c r="X48" s="70"/>
      <c r="Y48" s="43"/>
      <c r="Z48" s="53"/>
      <c r="AA48" s="44"/>
      <c r="AB48" s="44"/>
    </row>
    <row r="49" spans="1:28" x14ac:dyDescent="0.25">
      <c r="A49" s="35" t="s">
        <v>392</v>
      </c>
      <c r="B49" s="26"/>
      <c r="C49" s="36">
        <v>0.3</v>
      </c>
      <c r="D49" s="112">
        <v>0.3</v>
      </c>
      <c r="E49" s="28"/>
      <c r="F49" s="29"/>
      <c r="G49" s="31"/>
      <c r="H49" s="31"/>
      <c r="I49" s="56"/>
      <c r="J49" s="57"/>
      <c r="K49" s="81">
        <v>1200</v>
      </c>
      <c r="L49" s="81">
        <f>D49*K49</f>
        <v>360</v>
      </c>
      <c r="M49" s="37"/>
      <c r="N49" s="50"/>
      <c r="O49" s="38"/>
      <c r="P49" s="38"/>
      <c r="Q49" s="45"/>
      <c r="R49" s="48" t="s">
        <v>364</v>
      </c>
      <c r="S49" s="46">
        <v>1900</v>
      </c>
      <c r="T49" s="46">
        <f t="shared" ref="T49:T52" si="21">D49*S49</f>
        <v>570</v>
      </c>
      <c r="U49" s="68"/>
      <c r="V49" s="69"/>
      <c r="W49" s="70"/>
      <c r="X49" s="70"/>
      <c r="Y49" s="43"/>
      <c r="Z49" s="53"/>
      <c r="AA49" s="44"/>
      <c r="AB49" s="44"/>
    </row>
    <row r="50" spans="1:28" x14ac:dyDescent="0.25">
      <c r="A50" s="35" t="s">
        <v>150</v>
      </c>
      <c r="B50" s="26"/>
      <c r="C50" s="36">
        <v>0.3</v>
      </c>
      <c r="D50" s="112">
        <v>0.3</v>
      </c>
      <c r="E50" s="28"/>
      <c r="F50" s="29"/>
      <c r="G50" s="31"/>
      <c r="H50" s="31"/>
      <c r="I50" s="56"/>
      <c r="J50" s="57"/>
      <c r="K50" s="58"/>
      <c r="L50" s="58"/>
      <c r="M50" s="37"/>
      <c r="N50" s="50"/>
      <c r="O50" s="38"/>
      <c r="P50" s="38"/>
      <c r="Q50" s="45"/>
      <c r="R50" s="48"/>
      <c r="S50" s="75">
        <v>1800</v>
      </c>
      <c r="T50" s="75">
        <f t="shared" si="21"/>
        <v>540</v>
      </c>
      <c r="U50" s="68"/>
      <c r="V50" s="69"/>
      <c r="W50" s="70"/>
      <c r="X50" s="70"/>
      <c r="Y50" s="43"/>
      <c r="Z50" s="53"/>
      <c r="AA50" s="44"/>
      <c r="AB50" s="44"/>
    </row>
    <row r="51" spans="1:28" x14ac:dyDescent="0.25">
      <c r="A51" s="35" t="s">
        <v>72</v>
      </c>
      <c r="B51" s="26"/>
      <c r="C51" s="36">
        <v>0.3</v>
      </c>
      <c r="D51" s="112">
        <v>0.3</v>
      </c>
      <c r="E51" s="28"/>
      <c r="F51" s="29" t="s">
        <v>364</v>
      </c>
      <c r="G51" s="31">
        <v>848</v>
      </c>
      <c r="H51" s="31">
        <f t="shared" ref="H51:H52" si="22">D51*G51</f>
        <v>254.39999999999998</v>
      </c>
      <c r="I51" s="56"/>
      <c r="J51" s="57"/>
      <c r="K51" s="81">
        <v>600</v>
      </c>
      <c r="L51" s="81">
        <f t="shared" ref="L51:L52" si="23">D51*K51</f>
        <v>180</v>
      </c>
      <c r="M51" s="37"/>
      <c r="N51" s="50"/>
      <c r="O51" s="38"/>
      <c r="P51" s="38"/>
      <c r="Q51" s="45"/>
      <c r="R51" s="48"/>
      <c r="S51" s="46">
        <v>670</v>
      </c>
      <c r="T51" s="46">
        <f t="shared" si="21"/>
        <v>201</v>
      </c>
      <c r="U51" s="68"/>
      <c r="V51" s="69"/>
      <c r="W51" s="70"/>
      <c r="X51" s="70"/>
      <c r="Y51" s="43"/>
      <c r="Z51" s="53"/>
      <c r="AA51" s="44"/>
      <c r="AB51" s="44"/>
    </row>
    <row r="52" spans="1:28" x14ac:dyDescent="0.25">
      <c r="A52" s="35" t="s">
        <v>151</v>
      </c>
      <c r="B52" s="26"/>
      <c r="C52" s="36">
        <v>1.02</v>
      </c>
      <c r="D52" s="112">
        <v>1.02</v>
      </c>
      <c r="E52" s="28"/>
      <c r="F52" s="29"/>
      <c r="G52" s="73">
        <v>274</v>
      </c>
      <c r="H52" s="73">
        <f t="shared" si="22"/>
        <v>279.48</v>
      </c>
      <c r="I52" s="56"/>
      <c r="J52" s="57"/>
      <c r="K52" s="58">
        <v>300</v>
      </c>
      <c r="L52" s="58">
        <f t="shared" si="23"/>
        <v>306</v>
      </c>
      <c r="M52" s="37"/>
      <c r="N52" s="50"/>
      <c r="O52" s="38"/>
      <c r="P52" s="38"/>
      <c r="Q52" s="45"/>
      <c r="R52" s="48"/>
      <c r="S52" s="46">
        <v>820</v>
      </c>
      <c r="T52" s="46">
        <f t="shared" si="21"/>
        <v>836.4</v>
      </c>
      <c r="U52" s="68"/>
      <c r="V52" s="69"/>
      <c r="W52" s="70"/>
      <c r="X52" s="70"/>
      <c r="Y52" s="43"/>
      <c r="Z52" s="53"/>
      <c r="AA52" s="44"/>
      <c r="AB52" s="44"/>
    </row>
    <row r="53" spans="1:28" x14ac:dyDescent="0.25">
      <c r="A53" s="108" t="s">
        <v>157</v>
      </c>
      <c r="B53" s="95"/>
      <c r="C53" s="109">
        <v>5.08</v>
      </c>
      <c r="D53" s="111">
        <v>0</v>
      </c>
      <c r="E53" s="28"/>
      <c r="F53" s="29"/>
      <c r="G53" s="31"/>
      <c r="H53" s="31"/>
      <c r="I53" s="56"/>
      <c r="J53" s="57"/>
      <c r="K53" s="58"/>
      <c r="L53" s="58"/>
      <c r="M53" s="37"/>
      <c r="N53" s="50"/>
      <c r="O53" s="38"/>
      <c r="P53" s="38"/>
      <c r="Q53" s="45"/>
      <c r="R53" s="48"/>
      <c r="S53" s="46"/>
      <c r="T53" s="46"/>
      <c r="U53" s="68"/>
      <c r="V53" s="69"/>
      <c r="W53" s="70"/>
      <c r="X53" s="70"/>
      <c r="Y53" s="43"/>
      <c r="Z53" s="53"/>
      <c r="AA53" s="44"/>
      <c r="AB53" s="44"/>
    </row>
    <row r="54" spans="1:28" x14ac:dyDescent="0.25">
      <c r="A54" s="35" t="s">
        <v>393</v>
      </c>
      <c r="B54" s="26"/>
      <c r="C54" s="36">
        <v>0.3</v>
      </c>
      <c r="D54" s="112">
        <v>0.3</v>
      </c>
      <c r="E54" s="28"/>
      <c r="F54" s="29"/>
      <c r="G54" s="31">
        <v>138</v>
      </c>
      <c r="H54" s="31">
        <f t="shared" ref="H54:H55" si="24">D54*G54</f>
        <v>41.4</v>
      </c>
      <c r="I54" s="56"/>
      <c r="J54" s="57"/>
      <c r="K54" s="58"/>
      <c r="L54" s="58"/>
      <c r="M54" s="37"/>
      <c r="N54" s="50"/>
      <c r="O54" s="38"/>
      <c r="P54" s="38"/>
      <c r="Q54" s="45"/>
      <c r="R54" s="48"/>
      <c r="S54" s="46">
        <v>220</v>
      </c>
      <c r="T54" s="46">
        <f t="shared" ref="T54:T55" si="25">D54*S54</f>
        <v>66</v>
      </c>
      <c r="U54" s="68"/>
      <c r="V54" s="69"/>
      <c r="W54" s="70"/>
      <c r="X54" s="70"/>
      <c r="Y54" s="43"/>
      <c r="Z54" s="53"/>
      <c r="AA54" s="74">
        <v>120</v>
      </c>
      <c r="AB54" s="74">
        <f>D54*AA54</f>
        <v>36</v>
      </c>
    </row>
    <row r="55" spans="1:28" x14ac:dyDescent="0.25">
      <c r="A55" s="35" t="s">
        <v>162</v>
      </c>
      <c r="B55" s="26"/>
      <c r="C55" s="36">
        <v>2.64</v>
      </c>
      <c r="D55" s="112">
        <v>2.64</v>
      </c>
      <c r="E55" s="28"/>
      <c r="F55" s="29" t="s">
        <v>364</v>
      </c>
      <c r="G55" s="31">
        <v>274</v>
      </c>
      <c r="H55" s="31">
        <f t="shared" si="24"/>
        <v>723.36</v>
      </c>
      <c r="I55" s="56"/>
      <c r="J55" s="57"/>
      <c r="K55" s="58">
        <v>600</v>
      </c>
      <c r="L55" s="58">
        <f>D55*K55</f>
        <v>1584</v>
      </c>
      <c r="M55" s="37"/>
      <c r="N55" s="50"/>
      <c r="O55" s="72">
        <v>295</v>
      </c>
      <c r="P55" s="72">
        <f>D55*O55</f>
        <v>778.80000000000007</v>
      </c>
      <c r="Q55" s="45"/>
      <c r="R55" s="48" t="s">
        <v>364</v>
      </c>
      <c r="S55" s="46">
        <v>660</v>
      </c>
      <c r="T55" s="46">
        <f t="shared" si="25"/>
        <v>1742.4</v>
      </c>
      <c r="U55" s="68"/>
      <c r="V55" s="69"/>
      <c r="W55" s="70"/>
      <c r="X55" s="70"/>
      <c r="Y55" s="43"/>
      <c r="Z55" s="53"/>
      <c r="AA55" s="44"/>
      <c r="AB55" s="44"/>
    </row>
    <row r="56" spans="1:28" x14ac:dyDescent="0.25">
      <c r="A56" s="108" t="s">
        <v>381</v>
      </c>
      <c r="B56" s="95"/>
      <c r="C56" s="109">
        <v>0.5</v>
      </c>
      <c r="D56" s="111">
        <v>0</v>
      </c>
      <c r="E56" s="28"/>
      <c r="F56" s="29"/>
      <c r="G56" s="31"/>
      <c r="H56" s="31"/>
      <c r="I56" s="56"/>
      <c r="J56" s="57"/>
      <c r="K56" s="58"/>
      <c r="L56" s="58"/>
      <c r="M56" s="37"/>
      <c r="N56" s="50"/>
      <c r="O56" s="38"/>
      <c r="P56" s="38"/>
      <c r="Q56" s="45"/>
      <c r="R56" s="48"/>
      <c r="S56" s="46"/>
      <c r="T56" s="46"/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35" t="s">
        <v>167</v>
      </c>
      <c r="B57" s="26"/>
      <c r="C57" s="36">
        <v>2.0299999999999998</v>
      </c>
      <c r="D57" s="112">
        <v>2.0299999999999998</v>
      </c>
      <c r="E57" s="28"/>
      <c r="F57" s="29"/>
      <c r="G57" s="31"/>
      <c r="H57" s="31"/>
      <c r="I57" s="56"/>
      <c r="J57" s="57"/>
      <c r="K57" s="58"/>
      <c r="L57" s="58"/>
      <c r="M57" s="37"/>
      <c r="N57" s="50"/>
      <c r="O57" s="38"/>
      <c r="P57" s="38"/>
      <c r="Q57" s="45"/>
      <c r="R57" s="48"/>
      <c r="S57" s="75">
        <v>310</v>
      </c>
      <c r="T57" s="75">
        <f t="shared" ref="T57:T58" si="26">D57*S57</f>
        <v>629.29999999999995</v>
      </c>
      <c r="U57" s="68"/>
      <c r="V57" s="69"/>
      <c r="W57" s="70"/>
      <c r="X57" s="70"/>
      <c r="Y57" s="43"/>
      <c r="Z57" s="53"/>
      <c r="AA57" s="44"/>
      <c r="AB57" s="44"/>
    </row>
    <row r="58" spans="1:28" x14ac:dyDescent="0.25">
      <c r="A58" s="35" t="s">
        <v>394</v>
      </c>
      <c r="B58" s="26"/>
      <c r="C58" s="36">
        <v>0.91</v>
      </c>
      <c r="D58" s="112">
        <v>1.5</v>
      </c>
      <c r="E58" s="28"/>
      <c r="F58" s="29"/>
      <c r="G58" s="31"/>
      <c r="H58" s="31"/>
      <c r="I58" s="56"/>
      <c r="J58" s="57"/>
      <c r="K58" s="58"/>
      <c r="L58" s="58"/>
      <c r="M58" s="37"/>
      <c r="N58" s="50"/>
      <c r="O58" s="38"/>
      <c r="P58" s="38"/>
      <c r="Q58" s="45"/>
      <c r="R58" s="48"/>
      <c r="S58" s="75">
        <v>880</v>
      </c>
      <c r="T58" s="75">
        <f t="shared" si="26"/>
        <v>1320</v>
      </c>
      <c r="U58" s="68"/>
      <c r="V58" s="69"/>
      <c r="W58" s="70"/>
      <c r="X58" s="70"/>
      <c r="Y58" s="43"/>
      <c r="Z58" s="53"/>
      <c r="AA58" s="44"/>
      <c r="AB58" s="44"/>
    </row>
    <row r="59" spans="1:28" x14ac:dyDescent="0.25">
      <c r="A59" s="108" t="s">
        <v>395</v>
      </c>
      <c r="B59" s="95"/>
      <c r="C59" s="109">
        <v>0.81</v>
      </c>
      <c r="D59" s="111">
        <v>0</v>
      </c>
      <c r="E59" s="28"/>
      <c r="F59" s="29"/>
      <c r="G59" s="31"/>
      <c r="H59" s="31"/>
      <c r="I59" s="56"/>
      <c r="J59" s="57"/>
      <c r="K59" s="58"/>
      <c r="L59" s="58"/>
      <c r="M59" s="37"/>
      <c r="N59" s="50"/>
      <c r="O59" s="38"/>
      <c r="P59" s="38"/>
      <c r="Q59" s="45"/>
      <c r="R59" s="48"/>
      <c r="S59" s="46"/>
      <c r="T59" s="46"/>
      <c r="U59" s="68"/>
      <c r="V59" s="69"/>
      <c r="W59" s="70"/>
      <c r="X59" s="70"/>
      <c r="Y59" s="43"/>
      <c r="Z59" s="53"/>
      <c r="AA59" s="44"/>
      <c r="AB59" s="44"/>
    </row>
    <row r="60" spans="1:28" x14ac:dyDescent="0.25">
      <c r="A60" s="35" t="s">
        <v>358</v>
      </c>
      <c r="B60" s="26"/>
      <c r="C60" s="36">
        <v>10.16</v>
      </c>
      <c r="D60" s="112">
        <v>10.16</v>
      </c>
      <c r="E60" s="28"/>
      <c r="F60" s="29"/>
      <c r="G60" s="73">
        <v>138</v>
      </c>
      <c r="H60" s="73">
        <f>D60*G60</f>
        <v>1402.08</v>
      </c>
      <c r="I60" s="56"/>
      <c r="J60" s="57"/>
      <c r="K60" s="58">
        <v>180</v>
      </c>
      <c r="L60" s="58">
        <f t="shared" ref="L60:L61" si="27">D60*K60</f>
        <v>1828.8</v>
      </c>
      <c r="M60" s="37"/>
      <c r="N60" s="50"/>
      <c r="O60" s="38"/>
      <c r="P60" s="38"/>
      <c r="Q60" s="45"/>
      <c r="R60" s="48"/>
      <c r="S60" s="46">
        <v>287</v>
      </c>
      <c r="T60" s="46">
        <f t="shared" ref="T60:T66" si="28">D60*S60</f>
        <v>2915.92</v>
      </c>
      <c r="U60" s="68"/>
      <c r="V60" s="69"/>
      <c r="W60" s="70"/>
      <c r="X60" s="70"/>
      <c r="Y60" s="43"/>
      <c r="Z60" s="53"/>
      <c r="AA60" s="44">
        <v>200</v>
      </c>
      <c r="AB60" s="44">
        <f>D60*AA60</f>
        <v>2032</v>
      </c>
    </row>
    <row r="61" spans="1:28" x14ac:dyDescent="0.25">
      <c r="A61" s="35" t="s">
        <v>213</v>
      </c>
      <c r="B61" s="26"/>
      <c r="C61" s="36">
        <v>0.81</v>
      </c>
      <c r="D61" s="112">
        <v>0.81</v>
      </c>
      <c r="E61" s="28"/>
      <c r="F61" s="29"/>
      <c r="G61" s="31"/>
      <c r="H61" s="31"/>
      <c r="I61" s="56"/>
      <c r="J61" s="57"/>
      <c r="K61" s="58">
        <v>300</v>
      </c>
      <c r="L61" s="58">
        <f t="shared" si="27"/>
        <v>243.00000000000003</v>
      </c>
      <c r="M61" s="37"/>
      <c r="N61" s="50"/>
      <c r="O61" s="72">
        <v>190</v>
      </c>
      <c r="P61" s="72">
        <f>D61*O61</f>
        <v>153.9</v>
      </c>
      <c r="Q61" s="45"/>
      <c r="R61" s="48"/>
      <c r="S61" s="46">
        <v>570</v>
      </c>
      <c r="T61" s="46">
        <f t="shared" si="28"/>
        <v>461.70000000000005</v>
      </c>
      <c r="U61" s="68"/>
      <c r="V61" s="69"/>
      <c r="W61" s="70"/>
      <c r="X61" s="70"/>
      <c r="Y61" s="43"/>
      <c r="Z61" s="53"/>
      <c r="AA61" s="44"/>
      <c r="AB61" s="44"/>
    </row>
    <row r="62" spans="1:28" x14ac:dyDescent="0.25">
      <c r="A62" s="35" t="s">
        <v>396</v>
      </c>
      <c r="B62" s="26"/>
      <c r="C62" s="36">
        <v>0.2</v>
      </c>
      <c r="D62" s="112">
        <v>0.2</v>
      </c>
      <c r="E62" s="28"/>
      <c r="F62" s="29"/>
      <c r="G62" s="31"/>
      <c r="H62" s="31"/>
      <c r="I62" s="56"/>
      <c r="J62" s="57"/>
      <c r="K62" s="58"/>
      <c r="L62" s="58"/>
      <c r="M62" s="37"/>
      <c r="N62" s="50"/>
      <c r="O62" s="38"/>
      <c r="P62" s="38"/>
      <c r="Q62" s="45"/>
      <c r="R62" s="78" t="s">
        <v>364</v>
      </c>
      <c r="S62" s="75">
        <v>3800</v>
      </c>
      <c r="T62" s="75">
        <f t="shared" si="28"/>
        <v>760</v>
      </c>
      <c r="U62" s="68"/>
      <c r="V62" s="69"/>
      <c r="W62" s="70"/>
      <c r="X62" s="70"/>
      <c r="Y62" s="43"/>
      <c r="Z62" s="53"/>
      <c r="AA62" s="44"/>
      <c r="AB62" s="44"/>
    </row>
    <row r="63" spans="1:28" x14ac:dyDescent="0.25">
      <c r="A63" s="35" t="s">
        <v>91</v>
      </c>
      <c r="B63" s="26"/>
      <c r="C63" s="36">
        <v>1.83</v>
      </c>
      <c r="D63" s="112">
        <v>1.83</v>
      </c>
      <c r="E63" s="28"/>
      <c r="F63" s="29" t="s">
        <v>364</v>
      </c>
      <c r="G63" s="31">
        <v>298</v>
      </c>
      <c r="H63" s="31">
        <f t="shared" ref="H63:H66" si="29">D63*G63</f>
        <v>545.34</v>
      </c>
      <c r="I63" s="56"/>
      <c r="J63" s="57"/>
      <c r="K63" s="58"/>
      <c r="L63" s="58"/>
      <c r="M63" s="37"/>
      <c r="N63" s="50"/>
      <c r="O63" s="38"/>
      <c r="P63" s="38"/>
      <c r="Q63" s="45"/>
      <c r="R63" s="48"/>
      <c r="S63" s="75">
        <v>340</v>
      </c>
      <c r="T63" s="75">
        <f t="shared" si="28"/>
        <v>622.20000000000005</v>
      </c>
      <c r="U63" s="68"/>
      <c r="V63" s="69"/>
      <c r="W63" s="70"/>
      <c r="X63" s="70"/>
      <c r="Y63" s="43"/>
      <c r="Z63" s="53"/>
      <c r="AA63" s="44"/>
      <c r="AB63" s="44"/>
    </row>
    <row r="64" spans="1:28" x14ac:dyDescent="0.25">
      <c r="A64" s="35" t="s">
        <v>173</v>
      </c>
      <c r="B64" s="26"/>
      <c r="C64" s="36">
        <v>0.81</v>
      </c>
      <c r="D64" s="112">
        <v>0.81</v>
      </c>
      <c r="E64" s="28"/>
      <c r="F64" s="29"/>
      <c r="G64" s="31">
        <v>118</v>
      </c>
      <c r="H64" s="31">
        <f t="shared" si="29"/>
        <v>95.580000000000013</v>
      </c>
      <c r="I64" s="56"/>
      <c r="J64" s="57"/>
      <c r="K64" s="58">
        <v>120</v>
      </c>
      <c r="L64" s="58">
        <f t="shared" ref="L64:L65" si="30">D64*K64</f>
        <v>97.2</v>
      </c>
      <c r="M64" s="37"/>
      <c r="N64" s="50"/>
      <c r="O64" s="72">
        <v>60</v>
      </c>
      <c r="P64" s="72">
        <f t="shared" ref="P64:P65" si="31">D64*O64</f>
        <v>48.6</v>
      </c>
      <c r="Q64" s="45"/>
      <c r="R64" s="48"/>
      <c r="S64" s="46">
        <v>248</v>
      </c>
      <c r="T64" s="46">
        <f t="shared" si="28"/>
        <v>200.88000000000002</v>
      </c>
      <c r="U64" s="68"/>
      <c r="V64" s="69"/>
      <c r="W64" s="70">
        <v>128</v>
      </c>
      <c r="X64" s="70">
        <f>D64*W64</f>
        <v>103.68</v>
      </c>
      <c r="Y64" s="43"/>
      <c r="Z64" s="53"/>
      <c r="AA64" s="44">
        <v>120</v>
      </c>
      <c r="AB64" s="44">
        <f t="shared" ref="AB64:AB66" si="32">D64*AA64</f>
        <v>97.2</v>
      </c>
    </row>
    <row r="65" spans="1:28" x14ac:dyDescent="0.25">
      <c r="A65" s="35" t="s">
        <v>214</v>
      </c>
      <c r="B65" s="26"/>
      <c r="C65" s="36">
        <v>0.2</v>
      </c>
      <c r="D65" s="112">
        <v>0.2</v>
      </c>
      <c r="E65" s="28"/>
      <c r="F65" s="29"/>
      <c r="G65" s="31">
        <v>1348</v>
      </c>
      <c r="H65" s="31">
        <f t="shared" si="29"/>
        <v>269.60000000000002</v>
      </c>
      <c r="I65" s="56"/>
      <c r="J65" s="57"/>
      <c r="K65" s="58">
        <v>900</v>
      </c>
      <c r="L65" s="58">
        <f t="shared" si="30"/>
        <v>180</v>
      </c>
      <c r="M65" s="37"/>
      <c r="N65" s="50"/>
      <c r="O65" s="72">
        <v>420</v>
      </c>
      <c r="P65" s="72">
        <f t="shared" si="31"/>
        <v>84</v>
      </c>
      <c r="Q65" s="45"/>
      <c r="R65" s="48"/>
      <c r="S65" s="46">
        <v>900</v>
      </c>
      <c r="T65" s="46">
        <f t="shared" si="28"/>
        <v>180</v>
      </c>
      <c r="U65" s="68"/>
      <c r="V65" s="69"/>
      <c r="W65" s="70"/>
      <c r="X65" s="70"/>
      <c r="Y65" s="43"/>
      <c r="Z65" s="53"/>
      <c r="AA65" s="44">
        <v>500</v>
      </c>
      <c r="AB65" s="44">
        <f t="shared" si="32"/>
        <v>100</v>
      </c>
    </row>
    <row r="66" spans="1:28" x14ac:dyDescent="0.25">
      <c r="A66" s="35" t="s">
        <v>97</v>
      </c>
      <c r="B66" s="26"/>
      <c r="C66" s="36">
        <v>3.55</v>
      </c>
      <c r="D66" s="112">
        <v>3.55</v>
      </c>
      <c r="E66" s="28"/>
      <c r="F66" s="29"/>
      <c r="G66" s="73">
        <v>148</v>
      </c>
      <c r="H66" s="73">
        <f t="shared" si="29"/>
        <v>525.4</v>
      </c>
      <c r="I66" s="56"/>
      <c r="J66" s="57"/>
      <c r="K66" s="58"/>
      <c r="L66" s="58"/>
      <c r="M66" s="37"/>
      <c r="N66" s="50"/>
      <c r="O66" s="38"/>
      <c r="P66" s="38"/>
      <c r="Q66" s="45"/>
      <c r="R66" s="48"/>
      <c r="S66" s="46">
        <v>240</v>
      </c>
      <c r="T66" s="46">
        <f t="shared" si="28"/>
        <v>852</v>
      </c>
      <c r="U66" s="68"/>
      <c r="V66" s="69"/>
      <c r="W66" s="70">
        <v>240</v>
      </c>
      <c r="X66" s="70">
        <f>D66*W66</f>
        <v>852</v>
      </c>
      <c r="Y66" s="43"/>
      <c r="Z66" s="53"/>
      <c r="AA66" s="44">
        <v>320</v>
      </c>
      <c r="AB66" s="44">
        <f t="shared" si="32"/>
        <v>1136</v>
      </c>
    </row>
    <row r="67" spans="1:28" x14ac:dyDescent="0.25">
      <c r="A67" s="24" t="s">
        <v>401</v>
      </c>
      <c r="H67" s="32">
        <f>SUM(H66,H60,H52,H30,H28,H19,H18)</f>
        <v>3664.3040000000001</v>
      </c>
      <c r="L67" s="32">
        <f>SUM(L51,L49,L43,L33,L26,L14,L13)</f>
        <v>2134.5</v>
      </c>
      <c r="P67" s="32">
        <f>SUM(P65,P64,P61,P55,P45,P39,P37,P35,P27,P25,P17,P11)</f>
        <v>2716.4949999999999</v>
      </c>
      <c r="T67" s="32">
        <f>SUM(T63,T62,T58,T57,T50,T47,T46,T44,T42,T41,T40,T38,T36,T29,T24,T23,T22,T21,T16,T12,T10)</f>
        <v>14274.23</v>
      </c>
      <c r="X67" s="32">
        <f>SUM(X15,X9)</f>
        <v>2072</v>
      </c>
      <c r="AB67" s="32">
        <f>SUM(AB54,AB34,AB33,AB20)</f>
        <v>1183.2</v>
      </c>
    </row>
    <row r="69" spans="1:28" x14ac:dyDescent="0.25">
      <c r="A69" s="24" t="s">
        <v>402</v>
      </c>
      <c r="C69" s="146">
        <f>SUM(H67,L67,P67,T67,X67,AB67)</f>
        <v>26044.728999999999</v>
      </c>
      <c r="D69" s="146"/>
    </row>
    <row r="72" spans="1:28" x14ac:dyDescent="0.25">
      <c r="A72" s="100" t="s">
        <v>404</v>
      </c>
    </row>
    <row r="73" spans="1:28" x14ac:dyDescent="0.25">
      <c r="A73" s="71" t="s">
        <v>400</v>
      </c>
    </row>
  </sheetData>
  <mergeCells count="33">
    <mergeCell ref="C69:D69"/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T6:T7"/>
    <mergeCell ref="Q6:Q7"/>
    <mergeCell ref="R6:R7"/>
    <mergeCell ref="S6:S7"/>
    <mergeCell ref="H6:H7"/>
    <mergeCell ref="P6:P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G6:G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zoomScale="90" zoomScaleNormal="90" workbookViewId="0">
      <selection activeCell="A16" sqref="A16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4" width="9.109375" style="24"/>
    <col min="15" max="16" width="9.109375" style="32"/>
    <col min="17" max="18" width="9.109375" style="24"/>
    <col min="19" max="20" width="9.109375" style="32"/>
    <col min="21" max="22" width="9.109375" style="24"/>
    <col min="23" max="24" width="9.109375" style="32"/>
    <col min="25" max="26" width="9.109375" style="24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4"/>
      <c r="O1" s="7"/>
      <c r="P1" s="8"/>
      <c r="R1" s="3"/>
      <c r="S1" s="9"/>
      <c r="T1" s="7"/>
      <c r="U1" s="4"/>
      <c r="W1" s="8"/>
      <c r="X1" s="8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3"/>
      <c r="O2" s="17"/>
      <c r="P2" s="16"/>
      <c r="R2" s="12"/>
      <c r="S2" s="18"/>
      <c r="T2" s="16"/>
      <c r="W2" s="16"/>
      <c r="X2" s="16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253</v>
      </c>
      <c r="L3" s="8"/>
      <c r="N3" s="4"/>
      <c r="O3" s="7"/>
      <c r="P3" s="8"/>
      <c r="R3" s="3"/>
      <c r="S3" s="9"/>
      <c r="T3" s="7"/>
      <c r="U3" s="4"/>
      <c r="W3" s="8"/>
      <c r="X3" s="8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258</v>
      </c>
      <c r="L4" s="20"/>
      <c r="M4" s="19"/>
      <c r="N4" s="21"/>
      <c r="O4" s="16"/>
      <c r="P4" s="16"/>
      <c r="R4" s="12"/>
      <c r="S4" s="16"/>
      <c r="T4" s="16"/>
      <c r="W4" s="16"/>
      <c r="X4" s="16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375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22" t="s">
        <v>10</v>
      </c>
      <c r="B7" s="22" t="s">
        <v>11</v>
      </c>
      <c r="C7" s="164"/>
      <c r="D7" s="166"/>
      <c r="E7" s="172"/>
      <c r="F7" s="172"/>
      <c r="G7" s="173"/>
      <c r="H7" s="173"/>
      <c r="I7" s="168"/>
      <c r="J7" s="168"/>
      <c r="K7" s="169"/>
      <c r="L7" s="169"/>
      <c r="M7" s="170"/>
      <c r="N7" s="170"/>
      <c r="O7" s="171"/>
      <c r="P7" s="171"/>
      <c r="Q7" s="175"/>
      <c r="R7" s="175"/>
      <c r="S7" s="174"/>
      <c r="T7" s="174"/>
      <c r="U7" s="176"/>
      <c r="V7" s="176"/>
      <c r="W7" s="177"/>
      <c r="X7" s="177"/>
      <c r="Y7" s="178"/>
      <c r="Z7" s="178"/>
      <c r="AA7" s="179"/>
      <c r="AB7" s="179"/>
    </row>
    <row r="8" spans="1:28" x14ac:dyDescent="0.25">
      <c r="A8" s="26" t="s">
        <v>183</v>
      </c>
      <c r="B8" s="26"/>
      <c r="C8" s="27">
        <v>50</v>
      </c>
      <c r="D8" s="33">
        <v>50</v>
      </c>
      <c r="E8" s="28"/>
      <c r="F8" s="29"/>
      <c r="G8" s="73">
        <v>10.8</v>
      </c>
      <c r="H8" s="73">
        <f>D8*G8</f>
        <v>540</v>
      </c>
      <c r="I8" s="56"/>
      <c r="J8" s="57" t="s">
        <v>364</v>
      </c>
      <c r="K8" s="58">
        <v>24</v>
      </c>
      <c r="L8" s="58">
        <f>D8*K8</f>
        <v>1200</v>
      </c>
      <c r="M8" s="37"/>
      <c r="N8" s="37"/>
      <c r="O8" s="38"/>
      <c r="P8" s="38"/>
      <c r="Q8" s="45"/>
      <c r="R8" s="45"/>
      <c r="S8" s="46"/>
      <c r="T8" s="46"/>
      <c r="U8" s="68"/>
      <c r="V8" s="68"/>
      <c r="W8" s="70"/>
      <c r="X8" s="70"/>
      <c r="Y8" s="43"/>
      <c r="Z8" s="43"/>
      <c r="AA8" s="44">
        <v>50</v>
      </c>
      <c r="AB8" s="44">
        <f>D8*AA8</f>
        <v>2500</v>
      </c>
    </row>
    <row r="9" spans="1:28" x14ac:dyDescent="0.25">
      <c r="A9" s="26" t="s">
        <v>14</v>
      </c>
      <c r="B9" s="26"/>
      <c r="C9" s="27">
        <v>50</v>
      </c>
      <c r="D9" s="33">
        <v>50</v>
      </c>
      <c r="E9" s="28"/>
      <c r="F9" s="29"/>
      <c r="G9" s="73">
        <v>11.4</v>
      </c>
      <c r="H9" s="73">
        <f t="shared" ref="H9:H10" si="0">D9*G9</f>
        <v>570</v>
      </c>
      <c r="I9" s="56"/>
      <c r="J9" s="57"/>
      <c r="K9" s="58"/>
      <c r="L9" s="58"/>
      <c r="M9" s="37"/>
      <c r="N9" s="37"/>
      <c r="O9" s="38"/>
      <c r="P9" s="38"/>
      <c r="Q9" s="45"/>
      <c r="R9" s="45"/>
      <c r="S9" s="46"/>
      <c r="T9" s="46"/>
      <c r="U9" s="68"/>
      <c r="V9" s="68"/>
      <c r="W9" s="70"/>
      <c r="X9" s="70"/>
      <c r="Y9" s="43"/>
      <c r="Z9" s="43"/>
      <c r="AA9" s="44">
        <v>20</v>
      </c>
      <c r="AB9" s="44">
        <f t="shared" ref="AB9:AB10" si="1">D9*AA9</f>
        <v>1000</v>
      </c>
    </row>
    <row r="10" spans="1:28" x14ac:dyDescent="0.25">
      <c r="A10" s="26" t="s">
        <v>19</v>
      </c>
      <c r="B10" s="26"/>
      <c r="C10" s="27">
        <v>5</v>
      </c>
      <c r="D10" s="33">
        <v>5</v>
      </c>
      <c r="E10" s="28"/>
      <c r="F10" s="29" t="s">
        <v>364</v>
      </c>
      <c r="G10" s="31">
        <v>218</v>
      </c>
      <c r="H10" s="31">
        <f t="shared" si="0"/>
        <v>1090</v>
      </c>
      <c r="I10" s="56"/>
      <c r="J10" s="57"/>
      <c r="K10" s="58"/>
      <c r="L10" s="58"/>
      <c r="M10" s="37"/>
      <c r="N10" s="37"/>
      <c r="O10" s="38"/>
      <c r="P10" s="38"/>
      <c r="Q10" s="45"/>
      <c r="R10" s="45"/>
      <c r="S10" s="46">
        <v>239</v>
      </c>
      <c r="T10" s="46">
        <f>D10*S10</f>
        <v>1195</v>
      </c>
      <c r="U10" s="68"/>
      <c r="V10" s="68"/>
      <c r="W10" s="70"/>
      <c r="X10" s="70"/>
      <c r="Y10" s="43"/>
      <c r="Z10" s="43"/>
      <c r="AA10" s="74">
        <v>160</v>
      </c>
      <c r="AB10" s="74">
        <f t="shared" si="1"/>
        <v>800</v>
      </c>
    </row>
    <row r="11" spans="1:28" x14ac:dyDescent="0.25">
      <c r="A11" s="24" t="s">
        <v>401</v>
      </c>
      <c r="H11" s="32">
        <f>SUM(H8:H9)</f>
        <v>1110</v>
      </c>
      <c r="L11" s="32">
        <v>0</v>
      </c>
      <c r="P11" s="32">
        <v>0</v>
      </c>
      <c r="T11" s="32">
        <v>0</v>
      </c>
      <c r="X11" s="32">
        <v>0</v>
      </c>
      <c r="AB11" s="32">
        <f>SUM(AB10)</f>
        <v>800</v>
      </c>
    </row>
    <row r="13" spans="1:28" x14ac:dyDescent="0.25">
      <c r="A13" s="24" t="s">
        <v>402</v>
      </c>
      <c r="C13" s="32">
        <f>SUM(H11,L11,P11,T11,X11,AB11)</f>
        <v>1910</v>
      </c>
    </row>
    <row r="16" spans="1:28" x14ac:dyDescent="0.25">
      <c r="A16" s="100" t="s">
        <v>404</v>
      </c>
    </row>
    <row r="17" spans="1:1" x14ac:dyDescent="0.25">
      <c r="A17" s="71" t="s">
        <v>400</v>
      </c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zoomScaleNormal="100" workbookViewId="0"/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3" width="9.109375" style="24"/>
    <col min="4" max="4" width="9.109375" style="65"/>
    <col min="5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20" width="9.109375" style="32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249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260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178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26" t="s">
        <v>12</v>
      </c>
      <c r="B8" s="26"/>
      <c r="C8" s="27">
        <v>0.11</v>
      </c>
      <c r="D8" s="64">
        <v>0.11</v>
      </c>
      <c r="E8" s="28"/>
      <c r="F8" s="29"/>
      <c r="G8" s="73">
        <v>10.8</v>
      </c>
      <c r="H8" s="73">
        <f>D8*G8</f>
        <v>1.1880000000000002</v>
      </c>
      <c r="I8" s="56"/>
      <c r="J8" s="57"/>
      <c r="K8" s="58"/>
      <c r="L8" s="58"/>
      <c r="M8" s="37"/>
      <c r="N8" s="50"/>
      <c r="O8" s="38">
        <v>12</v>
      </c>
      <c r="P8" s="38">
        <f>D8*O8</f>
        <v>1.32</v>
      </c>
      <c r="Q8" s="45"/>
      <c r="R8" s="48"/>
      <c r="S8" s="46"/>
      <c r="T8" s="46"/>
      <c r="U8" s="68"/>
      <c r="V8" s="69"/>
      <c r="W8" s="70"/>
      <c r="X8" s="70"/>
      <c r="Y8" s="43"/>
      <c r="Z8" s="53"/>
      <c r="AA8" s="44">
        <v>20</v>
      </c>
      <c r="AB8" s="44">
        <f>D8*AA8</f>
        <v>2.2000000000000002</v>
      </c>
    </row>
    <row r="9" spans="1:28" x14ac:dyDescent="0.25">
      <c r="A9" s="95" t="s">
        <v>15</v>
      </c>
      <c r="B9" s="95"/>
      <c r="C9" s="93">
        <v>0.94</v>
      </c>
      <c r="D9" s="96">
        <v>0</v>
      </c>
      <c r="E9" s="28"/>
      <c r="F9" s="29"/>
      <c r="G9" s="31"/>
      <c r="H9" s="31"/>
      <c r="I9" s="56"/>
      <c r="J9" s="57"/>
      <c r="K9" s="58"/>
      <c r="L9" s="58"/>
      <c r="M9" s="37"/>
      <c r="N9" s="50"/>
      <c r="O9" s="38"/>
      <c r="P9" s="38"/>
      <c r="Q9" s="45"/>
      <c r="R9" s="48"/>
      <c r="S9" s="46"/>
      <c r="T9" s="46"/>
      <c r="U9" s="68"/>
      <c r="V9" s="69"/>
      <c r="W9" s="70"/>
      <c r="X9" s="70"/>
      <c r="Y9" s="43"/>
      <c r="Z9" s="53"/>
      <c r="AA9" s="44"/>
      <c r="AB9" s="44"/>
    </row>
    <row r="10" spans="1:28" x14ac:dyDescent="0.25">
      <c r="A10" s="26" t="s">
        <v>18</v>
      </c>
      <c r="B10" s="26"/>
      <c r="C10" s="27">
        <v>0.09</v>
      </c>
      <c r="D10" s="64">
        <v>0.2</v>
      </c>
      <c r="E10" s="28"/>
      <c r="F10" s="29"/>
      <c r="G10" s="31"/>
      <c r="H10" s="31"/>
      <c r="I10" s="56"/>
      <c r="J10" s="57"/>
      <c r="K10" s="58"/>
      <c r="L10" s="58"/>
      <c r="M10" s="37"/>
      <c r="N10" s="50"/>
      <c r="O10" s="72">
        <v>125</v>
      </c>
      <c r="P10" s="72">
        <f>D10*O10</f>
        <v>25</v>
      </c>
      <c r="Q10" s="45"/>
      <c r="R10" s="48"/>
      <c r="S10" s="46"/>
      <c r="T10" s="46"/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26" t="s">
        <v>21</v>
      </c>
      <c r="B11" s="26"/>
      <c r="C11" s="27">
        <v>0.05</v>
      </c>
      <c r="D11" s="64">
        <v>0.1</v>
      </c>
      <c r="E11" s="28"/>
      <c r="F11" s="76" t="s">
        <v>364</v>
      </c>
      <c r="G11" s="73">
        <v>308</v>
      </c>
      <c r="H11" s="73">
        <f t="shared" ref="H11:H23" si="0">D11*G11</f>
        <v>30.8</v>
      </c>
      <c r="I11" s="56"/>
      <c r="J11" s="57"/>
      <c r="K11" s="58"/>
      <c r="L11" s="58"/>
      <c r="M11" s="37"/>
      <c r="N11" s="50"/>
      <c r="O11" s="38"/>
      <c r="P11" s="38"/>
      <c r="Q11" s="45"/>
      <c r="R11" s="48" t="s">
        <v>364</v>
      </c>
      <c r="S11" s="46">
        <v>748</v>
      </c>
      <c r="T11" s="46">
        <f t="shared" ref="T11:T12" si="1">D11*S11</f>
        <v>74.8</v>
      </c>
      <c r="U11" s="68"/>
      <c r="V11" s="69"/>
      <c r="W11" s="70"/>
      <c r="X11" s="70"/>
      <c r="Y11" s="43"/>
      <c r="Z11" s="53"/>
      <c r="AA11" s="44"/>
      <c r="AB11" s="44"/>
    </row>
    <row r="12" spans="1:28" x14ac:dyDescent="0.25">
      <c r="A12" s="26" t="s">
        <v>25</v>
      </c>
      <c r="B12" s="26"/>
      <c r="C12" s="27">
        <v>0.19</v>
      </c>
      <c r="D12" s="64">
        <v>0.2</v>
      </c>
      <c r="E12" s="28"/>
      <c r="F12" s="29"/>
      <c r="G12" s="73">
        <v>218</v>
      </c>
      <c r="H12" s="73">
        <f t="shared" si="0"/>
        <v>43.6</v>
      </c>
      <c r="I12" s="56"/>
      <c r="J12" s="57"/>
      <c r="K12" s="58"/>
      <c r="L12" s="58"/>
      <c r="M12" s="37"/>
      <c r="N12" s="50"/>
      <c r="O12" s="38">
        <v>285</v>
      </c>
      <c r="P12" s="38">
        <f>D12*O12</f>
        <v>57</v>
      </c>
      <c r="Q12" s="45"/>
      <c r="R12" s="48"/>
      <c r="S12" s="46">
        <v>240</v>
      </c>
      <c r="T12" s="46">
        <f t="shared" si="1"/>
        <v>48</v>
      </c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6" t="s">
        <v>112</v>
      </c>
      <c r="B13" s="26"/>
      <c r="C13" s="27">
        <v>0.09</v>
      </c>
      <c r="D13" s="64">
        <v>0.1</v>
      </c>
      <c r="E13" s="28"/>
      <c r="F13" s="76" t="s">
        <v>364</v>
      </c>
      <c r="G13" s="73">
        <v>924</v>
      </c>
      <c r="H13" s="73">
        <f t="shared" si="0"/>
        <v>92.4</v>
      </c>
      <c r="I13" s="56"/>
      <c r="J13" s="57"/>
      <c r="K13" s="58"/>
      <c r="L13" s="58"/>
      <c r="M13" s="37"/>
      <c r="N13" s="50"/>
      <c r="O13" s="38"/>
      <c r="P13" s="38"/>
      <c r="Q13" s="45"/>
      <c r="R13" s="48"/>
      <c r="S13" s="46"/>
      <c r="T13" s="46"/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26" t="s">
        <v>114</v>
      </c>
      <c r="B14" s="26"/>
      <c r="C14" s="27">
        <v>0.04</v>
      </c>
      <c r="D14" s="64">
        <v>0.1</v>
      </c>
      <c r="E14" s="28"/>
      <c r="F14" s="29" t="s">
        <v>364</v>
      </c>
      <c r="G14" s="31">
        <v>168</v>
      </c>
      <c r="H14" s="31">
        <f t="shared" si="0"/>
        <v>16.8</v>
      </c>
      <c r="I14" s="56"/>
      <c r="J14" s="57"/>
      <c r="K14" s="58"/>
      <c r="L14" s="58"/>
      <c r="M14" s="37"/>
      <c r="N14" s="50"/>
      <c r="O14" s="38"/>
      <c r="P14" s="38"/>
      <c r="Q14" s="45"/>
      <c r="R14" s="48"/>
      <c r="S14" s="75">
        <v>140</v>
      </c>
      <c r="T14" s="75">
        <f t="shared" ref="T14:T16" si="2">D14*S14</f>
        <v>14</v>
      </c>
      <c r="U14" s="68"/>
      <c r="V14" s="69"/>
      <c r="W14" s="70"/>
      <c r="X14" s="70"/>
      <c r="Y14" s="43"/>
      <c r="Z14" s="53" t="s">
        <v>364</v>
      </c>
      <c r="AA14" s="44">
        <v>160</v>
      </c>
      <c r="AB14" s="44">
        <f>D14*AA14</f>
        <v>16</v>
      </c>
    </row>
    <row r="15" spans="1:28" x14ac:dyDescent="0.25">
      <c r="A15" s="26" t="s">
        <v>115</v>
      </c>
      <c r="B15" s="26"/>
      <c r="C15" s="27">
        <v>0.19</v>
      </c>
      <c r="D15" s="64">
        <v>0.25</v>
      </c>
      <c r="E15" s="28"/>
      <c r="F15" s="29" t="s">
        <v>364</v>
      </c>
      <c r="G15" s="31">
        <v>274</v>
      </c>
      <c r="H15" s="31">
        <f t="shared" si="0"/>
        <v>68.5</v>
      </c>
      <c r="I15" s="56"/>
      <c r="J15" s="57" t="s">
        <v>364</v>
      </c>
      <c r="K15" s="58">
        <v>300</v>
      </c>
      <c r="L15" s="58">
        <f>D15*K15</f>
        <v>75</v>
      </c>
      <c r="M15" s="37"/>
      <c r="N15" s="50"/>
      <c r="O15" s="38"/>
      <c r="P15" s="38"/>
      <c r="Q15" s="45"/>
      <c r="R15" s="48"/>
      <c r="S15" s="75">
        <v>188</v>
      </c>
      <c r="T15" s="75">
        <f t="shared" si="2"/>
        <v>47</v>
      </c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26" t="s">
        <v>31</v>
      </c>
      <c r="B16" s="26"/>
      <c r="C16" s="27">
        <v>0.09</v>
      </c>
      <c r="D16" s="64">
        <v>0.1</v>
      </c>
      <c r="E16" s="28"/>
      <c r="F16" s="29" t="s">
        <v>364</v>
      </c>
      <c r="G16" s="31">
        <v>78</v>
      </c>
      <c r="H16" s="31">
        <f t="shared" si="0"/>
        <v>7.8000000000000007</v>
      </c>
      <c r="I16" s="56"/>
      <c r="J16" s="57"/>
      <c r="K16" s="58"/>
      <c r="L16" s="58"/>
      <c r="M16" s="37"/>
      <c r="N16" s="50"/>
      <c r="O16" s="72">
        <v>35</v>
      </c>
      <c r="P16" s="72">
        <f>D16*O16</f>
        <v>3.5</v>
      </c>
      <c r="Q16" s="45"/>
      <c r="R16" s="48"/>
      <c r="S16" s="46">
        <v>220</v>
      </c>
      <c r="T16" s="46">
        <f t="shared" si="2"/>
        <v>22</v>
      </c>
      <c r="U16" s="68"/>
      <c r="V16" s="69"/>
      <c r="W16" s="70"/>
      <c r="X16" s="70"/>
      <c r="Y16" s="43"/>
      <c r="Z16" s="53"/>
      <c r="AA16" s="44">
        <v>140</v>
      </c>
      <c r="AB16" s="44">
        <f>D16*AA16</f>
        <v>14</v>
      </c>
    </row>
    <row r="17" spans="1:28" x14ac:dyDescent="0.25">
      <c r="A17" s="26" t="s">
        <v>34</v>
      </c>
      <c r="B17" s="26"/>
      <c r="C17" s="27">
        <v>3.75</v>
      </c>
      <c r="D17" s="64">
        <v>3.75</v>
      </c>
      <c r="E17" s="28"/>
      <c r="F17" s="29" t="s">
        <v>364</v>
      </c>
      <c r="G17" s="31">
        <v>10.8</v>
      </c>
      <c r="H17" s="31">
        <f t="shared" si="0"/>
        <v>40.5</v>
      </c>
      <c r="I17" s="56"/>
      <c r="J17" s="57"/>
      <c r="K17" s="58"/>
      <c r="L17" s="58"/>
      <c r="M17" s="37"/>
      <c r="N17" s="50"/>
      <c r="O17" s="72">
        <v>13.5</v>
      </c>
      <c r="P17" s="72">
        <f>D17*O17</f>
        <v>50.625</v>
      </c>
      <c r="Q17" s="45"/>
      <c r="R17" s="48"/>
      <c r="S17" s="46"/>
      <c r="T17" s="46"/>
      <c r="U17" s="68"/>
      <c r="V17" s="69"/>
      <c r="W17" s="70"/>
      <c r="X17" s="70"/>
      <c r="Y17" s="43"/>
      <c r="Z17" s="53" t="s">
        <v>364</v>
      </c>
      <c r="AA17" s="44">
        <v>16</v>
      </c>
      <c r="AB17" s="44">
        <f>D17*AA17</f>
        <v>60</v>
      </c>
    </row>
    <row r="18" spans="1:28" x14ac:dyDescent="0.25">
      <c r="A18" s="26" t="s">
        <v>36</v>
      </c>
      <c r="B18" s="26"/>
      <c r="C18" s="27">
        <v>3</v>
      </c>
      <c r="D18" s="64">
        <v>3</v>
      </c>
      <c r="E18" s="28"/>
      <c r="F18" s="29"/>
      <c r="G18" s="73">
        <v>10.8</v>
      </c>
      <c r="H18" s="73">
        <f t="shared" si="0"/>
        <v>32.400000000000006</v>
      </c>
      <c r="I18" s="56"/>
      <c r="J18" s="57"/>
      <c r="K18" s="58"/>
      <c r="L18" s="58"/>
      <c r="M18" s="37"/>
      <c r="N18" s="50"/>
      <c r="O18" s="38"/>
      <c r="P18" s="38"/>
      <c r="Q18" s="45"/>
      <c r="R18" s="48"/>
      <c r="S18" s="46"/>
      <c r="T18" s="46"/>
      <c r="U18" s="68"/>
      <c r="V18" s="69"/>
      <c r="W18" s="70"/>
      <c r="X18" s="70"/>
      <c r="Y18" s="43"/>
      <c r="Z18" s="53"/>
      <c r="AA18" s="44">
        <v>12</v>
      </c>
      <c r="AB18" s="44">
        <f>D18*AA18</f>
        <v>36</v>
      </c>
    </row>
    <row r="19" spans="1:28" x14ac:dyDescent="0.25">
      <c r="A19" s="26" t="s">
        <v>37</v>
      </c>
      <c r="B19" s="26"/>
      <c r="C19" s="27">
        <v>0.09</v>
      </c>
      <c r="D19" s="64">
        <v>0.1</v>
      </c>
      <c r="E19" s="28"/>
      <c r="F19" s="29" t="s">
        <v>364</v>
      </c>
      <c r="G19" s="31">
        <v>198</v>
      </c>
      <c r="H19" s="31">
        <f t="shared" si="0"/>
        <v>19.8</v>
      </c>
      <c r="I19" s="56"/>
      <c r="J19" s="57"/>
      <c r="K19" s="58"/>
      <c r="L19" s="58"/>
      <c r="M19" s="37"/>
      <c r="N19" s="50"/>
      <c r="O19" s="38"/>
      <c r="P19" s="38"/>
      <c r="Q19" s="45"/>
      <c r="R19" s="48"/>
      <c r="S19" s="75">
        <v>188</v>
      </c>
      <c r="T19" s="75">
        <f t="shared" ref="T19" si="3">D19*S19</f>
        <v>18.8</v>
      </c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26" t="s">
        <v>41</v>
      </c>
      <c r="B20" s="26"/>
      <c r="C20" s="27">
        <v>0.06</v>
      </c>
      <c r="D20" s="64">
        <v>0.1</v>
      </c>
      <c r="E20" s="28"/>
      <c r="F20" s="76" t="s">
        <v>364</v>
      </c>
      <c r="G20" s="73">
        <v>9.4</v>
      </c>
      <c r="H20" s="73">
        <f t="shared" si="0"/>
        <v>0.94000000000000006</v>
      </c>
      <c r="I20" s="56"/>
      <c r="J20" s="57"/>
      <c r="K20" s="58"/>
      <c r="L20" s="58"/>
      <c r="M20" s="37"/>
      <c r="N20" s="50"/>
      <c r="O20" s="38"/>
      <c r="P20" s="38"/>
      <c r="Q20" s="45"/>
      <c r="R20" s="48"/>
      <c r="S20" s="46"/>
      <c r="T20" s="46"/>
      <c r="U20" s="68"/>
      <c r="V20" s="69"/>
      <c r="W20" s="70"/>
      <c r="X20" s="70"/>
      <c r="Y20" s="43"/>
      <c r="Z20" s="53"/>
      <c r="AA20" s="44">
        <v>12</v>
      </c>
      <c r="AB20" s="44">
        <f>D20*AA20</f>
        <v>1.2000000000000002</v>
      </c>
    </row>
    <row r="21" spans="1:28" x14ac:dyDescent="0.25">
      <c r="A21" s="26" t="s">
        <v>44</v>
      </c>
      <c r="B21" s="26"/>
      <c r="C21" s="27">
        <v>0.28000000000000003</v>
      </c>
      <c r="D21" s="64">
        <v>0.3</v>
      </c>
      <c r="E21" s="28"/>
      <c r="F21" s="29"/>
      <c r="G21" s="31">
        <v>134</v>
      </c>
      <c r="H21" s="31">
        <f t="shared" si="0"/>
        <v>40.199999999999996</v>
      </c>
      <c r="I21" s="56"/>
      <c r="J21" s="57"/>
      <c r="K21" s="58"/>
      <c r="L21" s="58"/>
      <c r="M21" s="37"/>
      <c r="N21" s="50"/>
      <c r="O21" s="72">
        <v>78</v>
      </c>
      <c r="P21" s="72">
        <f>D21*O21</f>
        <v>23.4</v>
      </c>
      <c r="Q21" s="45"/>
      <c r="R21" s="48"/>
      <c r="S21" s="46"/>
      <c r="T21" s="46"/>
      <c r="U21" s="68"/>
      <c r="V21" s="69"/>
      <c r="W21" s="70"/>
      <c r="X21" s="70"/>
      <c r="Y21" s="43"/>
      <c r="Z21" s="53"/>
      <c r="AA21" s="44"/>
      <c r="AB21" s="44"/>
    </row>
    <row r="22" spans="1:28" x14ac:dyDescent="0.25">
      <c r="A22" s="26" t="s">
        <v>49</v>
      </c>
      <c r="B22" s="26"/>
      <c r="C22" s="27">
        <v>0.09</v>
      </c>
      <c r="D22" s="64">
        <v>0.15</v>
      </c>
      <c r="E22" s="28"/>
      <c r="F22" s="29" t="s">
        <v>364</v>
      </c>
      <c r="G22" s="31">
        <v>278</v>
      </c>
      <c r="H22" s="31">
        <f t="shared" si="0"/>
        <v>41.699999999999996</v>
      </c>
      <c r="I22" s="56"/>
      <c r="J22" s="57"/>
      <c r="K22" s="58"/>
      <c r="L22" s="58"/>
      <c r="M22" s="37"/>
      <c r="N22" s="50"/>
      <c r="O22" s="38"/>
      <c r="P22" s="38"/>
      <c r="Q22" s="45"/>
      <c r="R22" s="48"/>
      <c r="S22" s="75">
        <v>243</v>
      </c>
      <c r="T22" s="75">
        <f t="shared" ref="T22:T32" si="4">D22*S22</f>
        <v>36.449999999999996</v>
      </c>
      <c r="U22" s="68"/>
      <c r="V22" s="69"/>
      <c r="W22" s="70"/>
      <c r="X22" s="70"/>
      <c r="Y22" s="43"/>
      <c r="Z22" s="53"/>
      <c r="AA22" s="44"/>
      <c r="AB22" s="44"/>
    </row>
    <row r="23" spans="1:28" x14ac:dyDescent="0.25">
      <c r="A23" s="26" t="s">
        <v>124</v>
      </c>
      <c r="B23" s="26"/>
      <c r="C23" s="27">
        <v>0.19</v>
      </c>
      <c r="D23" s="64">
        <v>0.2</v>
      </c>
      <c r="E23" s="28"/>
      <c r="F23" s="29" t="s">
        <v>364</v>
      </c>
      <c r="G23" s="31">
        <v>538</v>
      </c>
      <c r="H23" s="31">
        <f t="shared" si="0"/>
        <v>107.60000000000001</v>
      </c>
      <c r="I23" s="56"/>
      <c r="J23" s="57"/>
      <c r="K23" s="58"/>
      <c r="L23" s="58"/>
      <c r="M23" s="37"/>
      <c r="N23" s="50"/>
      <c r="O23" s="38"/>
      <c r="P23" s="38"/>
      <c r="Q23" s="45"/>
      <c r="R23" s="48"/>
      <c r="S23" s="75">
        <v>688</v>
      </c>
      <c r="T23" s="75">
        <f t="shared" si="4"/>
        <v>137.6</v>
      </c>
      <c r="U23" s="68"/>
      <c r="V23" s="69"/>
      <c r="W23" s="70"/>
      <c r="X23" s="70"/>
      <c r="Y23" s="43"/>
      <c r="Z23" s="53"/>
      <c r="AA23" s="44">
        <v>800</v>
      </c>
      <c r="AB23" s="44">
        <f>D23*AA23</f>
        <v>160</v>
      </c>
    </row>
    <row r="24" spans="1:28" x14ac:dyDescent="0.25">
      <c r="A24" s="26" t="s">
        <v>127</v>
      </c>
      <c r="B24" s="26" t="s">
        <v>100</v>
      </c>
      <c r="C24" s="27">
        <v>0.09</v>
      </c>
      <c r="D24" s="64">
        <v>0.09</v>
      </c>
      <c r="E24" s="28"/>
      <c r="F24" s="29"/>
      <c r="G24" s="31"/>
      <c r="H24" s="31"/>
      <c r="I24" s="56"/>
      <c r="J24" s="57"/>
      <c r="K24" s="58"/>
      <c r="L24" s="58"/>
      <c r="M24" s="37"/>
      <c r="N24" s="50"/>
      <c r="O24" s="72">
        <v>378</v>
      </c>
      <c r="P24" s="72">
        <f>D24*O24</f>
        <v>34.019999999999996</v>
      </c>
      <c r="Q24" s="45"/>
      <c r="R24" s="48" t="s">
        <v>364</v>
      </c>
      <c r="S24" s="46">
        <v>720</v>
      </c>
      <c r="T24" s="46">
        <f t="shared" si="4"/>
        <v>64.8</v>
      </c>
      <c r="U24" s="68"/>
      <c r="V24" s="69"/>
      <c r="W24" s="70"/>
      <c r="X24" s="70"/>
      <c r="Y24" s="43"/>
      <c r="Z24" s="53"/>
      <c r="AA24" s="44">
        <v>400</v>
      </c>
      <c r="AB24" s="44">
        <f>D24*AA24</f>
        <v>36</v>
      </c>
    </row>
    <row r="25" spans="1:28" x14ac:dyDescent="0.25">
      <c r="A25" s="26" t="s">
        <v>59</v>
      </c>
      <c r="B25" s="26"/>
      <c r="C25" s="27">
        <v>0.08</v>
      </c>
      <c r="D25" s="64">
        <v>0.08</v>
      </c>
      <c r="E25" s="28"/>
      <c r="F25" s="29"/>
      <c r="G25" s="31"/>
      <c r="H25" s="31"/>
      <c r="I25" s="56"/>
      <c r="J25" s="57"/>
      <c r="K25" s="58"/>
      <c r="L25" s="58"/>
      <c r="M25" s="37"/>
      <c r="N25" s="50"/>
      <c r="O25" s="38"/>
      <c r="P25" s="38"/>
      <c r="Q25" s="45"/>
      <c r="R25" s="48"/>
      <c r="S25" s="75">
        <v>670</v>
      </c>
      <c r="T25" s="75">
        <f t="shared" si="4"/>
        <v>53.6</v>
      </c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26" t="s">
        <v>61</v>
      </c>
      <c r="B26" s="26"/>
      <c r="C26" s="27">
        <v>0.3</v>
      </c>
      <c r="D26" s="64">
        <v>0.3</v>
      </c>
      <c r="E26" s="28"/>
      <c r="F26" s="29" t="s">
        <v>364</v>
      </c>
      <c r="G26" s="31">
        <v>258</v>
      </c>
      <c r="H26" s="31">
        <f>D26*G26</f>
        <v>77.399999999999991</v>
      </c>
      <c r="I26" s="56"/>
      <c r="J26" s="57"/>
      <c r="K26" s="58"/>
      <c r="L26" s="58"/>
      <c r="M26" s="37"/>
      <c r="N26" s="50"/>
      <c r="O26" s="38"/>
      <c r="P26" s="38"/>
      <c r="Q26" s="45"/>
      <c r="R26" s="48"/>
      <c r="S26" s="75">
        <v>314</v>
      </c>
      <c r="T26" s="75">
        <f t="shared" si="4"/>
        <v>94.2</v>
      </c>
      <c r="U26" s="68"/>
      <c r="V26" s="69"/>
      <c r="W26" s="70"/>
      <c r="X26" s="70"/>
      <c r="Y26" s="43"/>
      <c r="Z26" s="53"/>
      <c r="AA26" s="44">
        <v>400</v>
      </c>
      <c r="AB26" s="44">
        <f>D26*AA26</f>
        <v>120</v>
      </c>
    </row>
    <row r="27" spans="1:28" x14ac:dyDescent="0.25">
      <c r="A27" s="26" t="s">
        <v>138</v>
      </c>
      <c r="B27" s="26"/>
      <c r="C27" s="27">
        <v>0.19</v>
      </c>
      <c r="D27" s="64">
        <v>0.25</v>
      </c>
      <c r="E27" s="28"/>
      <c r="F27" s="29"/>
      <c r="G27" s="31"/>
      <c r="H27" s="31"/>
      <c r="I27" s="56"/>
      <c r="J27" s="57"/>
      <c r="K27" s="58"/>
      <c r="L27" s="58"/>
      <c r="M27" s="37"/>
      <c r="N27" s="50"/>
      <c r="O27" s="72">
        <v>118</v>
      </c>
      <c r="P27" s="72">
        <f>D27*O27</f>
        <v>29.5</v>
      </c>
      <c r="Q27" s="45"/>
      <c r="R27" s="48"/>
      <c r="S27" s="46">
        <v>199</v>
      </c>
      <c r="T27" s="46">
        <f t="shared" si="4"/>
        <v>49.75</v>
      </c>
      <c r="U27" s="68"/>
      <c r="V27" s="69"/>
      <c r="W27" s="70">
        <v>480</v>
      </c>
      <c r="X27" s="70">
        <f>D27*W27</f>
        <v>120</v>
      </c>
      <c r="Y27" s="43"/>
      <c r="Z27" s="53"/>
      <c r="AA27" s="44"/>
      <c r="AB27" s="44"/>
    </row>
    <row r="28" spans="1:28" x14ac:dyDescent="0.25">
      <c r="A28" s="26" t="s">
        <v>143</v>
      </c>
      <c r="B28" s="26"/>
      <c r="C28" s="27">
        <v>0.04</v>
      </c>
      <c r="D28" s="64">
        <v>0.04</v>
      </c>
      <c r="E28" s="28"/>
      <c r="F28" s="29" t="s">
        <v>364</v>
      </c>
      <c r="G28" s="31">
        <v>474</v>
      </c>
      <c r="H28" s="31">
        <f>D28*G28</f>
        <v>18.96</v>
      </c>
      <c r="I28" s="56"/>
      <c r="J28" s="57"/>
      <c r="K28" s="58"/>
      <c r="L28" s="58"/>
      <c r="M28" s="37"/>
      <c r="N28" s="50"/>
      <c r="O28" s="38"/>
      <c r="P28" s="38"/>
      <c r="Q28" s="45"/>
      <c r="R28" s="48"/>
      <c r="S28" s="75">
        <v>314</v>
      </c>
      <c r="T28" s="75">
        <f t="shared" si="4"/>
        <v>12.56</v>
      </c>
      <c r="U28" s="68"/>
      <c r="V28" s="69"/>
      <c r="W28" s="70"/>
      <c r="X28" s="70"/>
      <c r="Y28" s="43"/>
      <c r="Z28" s="53"/>
      <c r="AA28" s="44"/>
      <c r="AB28" s="44"/>
    </row>
    <row r="29" spans="1:28" x14ac:dyDescent="0.25">
      <c r="A29" s="26" t="s">
        <v>70</v>
      </c>
      <c r="B29" s="26" t="s">
        <v>100</v>
      </c>
      <c r="C29" s="27">
        <v>0.06</v>
      </c>
      <c r="D29" s="64">
        <v>0.1</v>
      </c>
      <c r="E29" s="28"/>
      <c r="F29" s="29"/>
      <c r="G29" s="31"/>
      <c r="H29" s="31"/>
      <c r="I29" s="56"/>
      <c r="J29" s="57"/>
      <c r="K29" s="58"/>
      <c r="L29" s="58"/>
      <c r="M29" s="37"/>
      <c r="N29" s="50"/>
      <c r="O29" s="72">
        <v>105</v>
      </c>
      <c r="P29" s="72">
        <f>D29*O29</f>
        <v>10.5</v>
      </c>
      <c r="Q29" s="45"/>
      <c r="R29" s="48"/>
      <c r="S29" s="46">
        <v>118</v>
      </c>
      <c r="T29" s="46">
        <f t="shared" si="4"/>
        <v>11.8</v>
      </c>
      <c r="U29" s="68"/>
      <c r="V29" s="69"/>
      <c r="W29" s="70"/>
      <c r="X29" s="70"/>
      <c r="Y29" s="43"/>
      <c r="Z29" s="53"/>
      <c r="AA29" s="44">
        <v>160</v>
      </c>
      <c r="AB29" s="44">
        <f>D29*AA29</f>
        <v>16</v>
      </c>
    </row>
    <row r="30" spans="1:28" x14ac:dyDescent="0.25">
      <c r="A30" s="26" t="s">
        <v>155</v>
      </c>
      <c r="B30" s="26"/>
      <c r="C30" s="27">
        <v>0.15</v>
      </c>
      <c r="D30" s="64">
        <v>0.15</v>
      </c>
      <c r="E30" s="28"/>
      <c r="F30" s="29" t="s">
        <v>364</v>
      </c>
      <c r="G30" s="31">
        <v>238</v>
      </c>
      <c r="H30" s="31">
        <f t="shared" ref="H30:H37" si="5">D30*G30</f>
        <v>35.699999999999996</v>
      </c>
      <c r="I30" s="56"/>
      <c r="J30" s="57"/>
      <c r="K30" s="58"/>
      <c r="L30" s="58"/>
      <c r="M30" s="37"/>
      <c r="N30" s="50"/>
      <c r="O30" s="72">
        <v>140</v>
      </c>
      <c r="P30" s="72">
        <f>D30*O30</f>
        <v>21</v>
      </c>
      <c r="Q30" s="45"/>
      <c r="R30" s="48"/>
      <c r="S30" s="46">
        <v>240</v>
      </c>
      <c r="T30" s="46">
        <f t="shared" si="4"/>
        <v>36</v>
      </c>
      <c r="U30" s="68"/>
      <c r="V30" s="69"/>
      <c r="W30" s="70"/>
      <c r="X30" s="70"/>
      <c r="Y30" s="43"/>
      <c r="Z30" s="53"/>
      <c r="AA30" s="44"/>
      <c r="AB30" s="44"/>
    </row>
    <row r="31" spans="1:28" x14ac:dyDescent="0.25">
      <c r="A31" s="26" t="s">
        <v>74</v>
      </c>
      <c r="B31" s="26"/>
      <c r="C31" s="27">
        <v>0.09</v>
      </c>
      <c r="D31" s="64">
        <v>0.1</v>
      </c>
      <c r="E31" s="28"/>
      <c r="F31" s="29"/>
      <c r="G31" s="31">
        <v>318</v>
      </c>
      <c r="H31" s="31">
        <f t="shared" si="5"/>
        <v>31.8</v>
      </c>
      <c r="I31" s="56"/>
      <c r="J31" s="57"/>
      <c r="K31" s="58"/>
      <c r="L31" s="58"/>
      <c r="M31" s="37"/>
      <c r="N31" s="50"/>
      <c r="O31" s="72">
        <v>120</v>
      </c>
      <c r="P31" s="72">
        <f>D31*O31</f>
        <v>12</v>
      </c>
      <c r="Q31" s="45"/>
      <c r="R31" s="48"/>
      <c r="S31" s="46">
        <v>288</v>
      </c>
      <c r="T31" s="46">
        <f t="shared" si="4"/>
        <v>28.8</v>
      </c>
      <c r="U31" s="68"/>
      <c r="V31" s="69"/>
      <c r="W31" s="70"/>
      <c r="X31" s="70"/>
      <c r="Y31" s="43"/>
      <c r="Z31" s="53"/>
      <c r="AA31" s="44">
        <v>200</v>
      </c>
      <c r="AB31" s="44">
        <f>D31*AA31</f>
        <v>20</v>
      </c>
    </row>
    <row r="32" spans="1:28" x14ac:dyDescent="0.25">
      <c r="A32" s="26" t="s">
        <v>76</v>
      </c>
      <c r="B32" s="26"/>
      <c r="C32" s="27">
        <v>0.04</v>
      </c>
      <c r="D32" s="64">
        <v>0.04</v>
      </c>
      <c r="E32" s="28"/>
      <c r="F32" s="29" t="s">
        <v>364</v>
      </c>
      <c r="G32" s="31">
        <v>874</v>
      </c>
      <c r="H32" s="31">
        <f t="shared" si="5"/>
        <v>34.96</v>
      </c>
      <c r="I32" s="56"/>
      <c r="J32" s="57" t="s">
        <v>364</v>
      </c>
      <c r="K32" s="58">
        <v>600</v>
      </c>
      <c r="L32" s="58">
        <f>D32*K32</f>
        <v>24</v>
      </c>
      <c r="M32" s="37"/>
      <c r="N32" s="50"/>
      <c r="O32" s="72">
        <v>235</v>
      </c>
      <c r="P32" s="72">
        <f>D32*O32</f>
        <v>9.4</v>
      </c>
      <c r="Q32" s="45"/>
      <c r="R32" s="48"/>
      <c r="S32" s="46">
        <v>784</v>
      </c>
      <c r="T32" s="46">
        <f t="shared" si="4"/>
        <v>31.36</v>
      </c>
      <c r="U32" s="68"/>
      <c r="V32" s="69"/>
      <c r="W32" s="70"/>
      <c r="X32" s="70"/>
      <c r="Y32" s="43"/>
      <c r="Z32" s="53"/>
      <c r="AA32" s="44">
        <v>1200</v>
      </c>
      <c r="AB32" s="44">
        <f>D32*AA32</f>
        <v>48</v>
      </c>
    </row>
    <row r="33" spans="1:28" x14ac:dyDescent="0.25">
      <c r="A33" s="26" t="s">
        <v>77</v>
      </c>
      <c r="B33" s="26"/>
      <c r="C33" s="27">
        <v>0.19</v>
      </c>
      <c r="D33" s="64">
        <v>0.25</v>
      </c>
      <c r="E33" s="28"/>
      <c r="F33" s="29" t="s">
        <v>364</v>
      </c>
      <c r="G33" s="31">
        <v>38</v>
      </c>
      <c r="H33" s="31">
        <f t="shared" si="5"/>
        <v>9.5</v>
      </c>
      <c r="I33" s="56"/>
      <c r="J33" s="57"/>
      <c r="K33" s="58"/>
      <c r="L33" s="58"/>
      <c r="M33" s="37"/>
      <c r="N33" s="50"/>
      <c r="O33" s="72">
        <v>31.5</v>
      </c>
      <c r="P33" s="72">
        <f>D33*O33</f>
        <v>7.875</v>
      </c>
      <c r="Q33" s="45"/>
      <c r="R33" s="48"/>
      <c r="S33" s="46"/>
      <c r="T33" s="46"/>
      <c r="U33" s="68"/>
      <c r="V33" s="69"/>
      <c r="W33" s="70"/>
      <c r="X33" s="70"/>
      <c r="Y33" s="43"/>
      <c r="Z33" s="53" t="s">
        <v>364</v>
      </c>
      <c r="AA33" s="44">
        <v>40</v>
      </c>
      <c r="AB33" s="44">
        <f>D33*AA33</f>
        <v>10</v>
      </c>
    </row>
    <row r="34" spans="1:28" x14ac:dyDescent="0.25">
      <c r="A34" s="26" t="s">
        <v>91</v>
      </c>
      <c r="B34" s="26"/>
      <c r="C34" s="27">
        <v>0.09</v>
      </c>
      <c r="D34" s="64">
        <v>0.25</v>
      </c>
      <c r="E34" s="28"/>
      <c r="F34" s="29" t="s">
        <v>364</v>
      </c>
      <c r="G34" s="31">
        <v>298</v>
      </c>
      <c r="H34" s="31">
        <f t="shared" si="5"/>
        <v>74.5</v>
      </c>
      <c r="I34" s="56"/>
      <c r="J34" s="57"/>
      <c r="K34" s="58"/>
      <c r="L34" s="58"/>
      <c r="M34" s="37"/>
      <c r="N34" s="50"/>
      <c r="O34" s="38"/>
      <c r="P34" s="38"/>
      <c r="Q34" s="45"/>
      <c r="R34" s="48"/>
      <c r="S34" s="75">
        <v>340</v>
      </c>
      <c r="T34" s="75">
        <f t="shared" ref="T34" si="6">D34*S34</f>
        <v>85</v>
      </c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93</v>
      </c>
      <c r="B35" s="26"/>
      <c r="C35" s="27">
        <v>0.09</v>
      </c>
      <c r="D35" s="64">
        <v>0.09</v>
      </c>
      <c r="E35" s="28"/>
      <c r="F35" s="29"/>
      <c r="G35" s="31">
        <v>274</v>
      </c>
      <c r="H35" s="31">
        <f t="shared" si="5"/>
        <v>24.66</v>
      </c>
      <c r="I35" s="56"/>
      <c r="J35" s="57"/>
      <c r="K35" s="58"/>
      <c r="L35" s="58"/>
      <c r="M35" s="37"/>
      <c r="N35" s="50"/>
      <c r="O35" s="72">
        <v>250</v>
      </c>
      <c r="P35" s="72">
        <f>D35*O35</f>
        <v>22.5</v>
      </c>
      <c r="Q35" s="45"/>
      <c r="R35" s="48"/>
      <c r="S35" s="46"/>
      <c r="T35" s="46"/>
      <c r="U35" s="68"/>
      <c r="V35" s="69"/>
      <c r="W35" s="70"/>
      <c r="X35" s="70"/>
      <c r="Y35" s="43"/>
      <c r="Z35" s="53" t="s">
        <v>364</v>
      </c>
      <c r="AA35" s="44">
        <v>500</v>
      </c>
      <c r="AB35" s="44">
        <f>D35*AA35</f>
        <v>45</v>
      </c>
    </row>
    <row r="36" spans="1:28" x14ac:dyDescent="0.25">
      <c r="A36" s="26" t="s">
        <v>173</v>
      </c>
      <c r="B36" s="26"/>
      <c r="C36" s="27">
        <v>0.06</v>
      </c>
      <c r="D36" s="64">
        <v>0.06</v>
      </c>
      <c r="E36" s="28"/>
      <c r="F36" s="29"/>
      <c r="G36" s="31">
        <v>118</v>
      </c>
      <c r="H36" s="31">
        <f t="shared" si="5"/>
        <v>7.08</v>
      </c>
      <c r="I36" s="56"/>
      <c r="J36" s="57"/>
      <c r="K36" s="58"/>
      <c r="L36" s="58"/>
      <c r="M36" s="37"/>
      <c r="N36" s="50"/>
      <c r="O36" s="72">
        <v>60</v>
      </c>
      <c r="P36" s="72">
        <f>D36*O36</f>
        <v>3.5999999999999996</v>
      </c>
      <c r="Q36" s="45"/>
      <c r="R36" s="48"/>
      <c r="S36" s="46">
        <v>248</v>
      </c>
      <c r="T36" s="46">
        <f t="shared" ref="T36:T37" si="7">D36*S36</f>
        <v>14.879999999999999</v>
      </c>
      <c r="U36" s="68"/>
      <c r="V36" s="69"/>
      <c r="W36" s="70"/>
      <c r="X36" s="70"/>
      <c r="Y36" s="43"/>
      <c r="Z36" s="53"/>
      <c r="AA36" s="44">
        <v>120</v>
      </c>
      <c r="AB36" s="44">
        <f>D36*AA36</f>
        <v>7.1999999999999993</v>
      </c>
    </row>
    <row r="37" spans="1:28" x14ac:dyDescent="0.25">
      <c r="A37" s="26" t="s">
        <v>97</v>
      </c>
      <c r="B37" s="26"/>
      <c r="C37" s="27">
        <v>0.28000000000000003</v>
      </c>
      <c r="D37" s="64">
        <v>0.33</v>
      </c>
      <c r="E37" s="28"/>
      <c r="F37" s="29"/>
      <c r="G37" s="31">
        <v>148</v>
      </c>
      <c r="H37" s="31">
        <f t="shared" si="5"/>
        <v>48.84</v>
      </c>
      <c r="I37" s="56"/>
      <c r="J37" s="57"/>
      <c r="K37" s="58"/>
      <c r="L37" s="58"/>
      <c r="M37" s="37"/>
      <c r="N37" s="50"/>
      <c r="O37" s="72">
        <v>100</v>
      </c>
      <c r="P37" s="72">
        <f>D37*O37</f>
        <v>33</v>
      </c>
      <c r="Q37" s="45"/>
      <c r="R37" s="48"/>
      <c r="S37" s="46">
        <v>240</v>
      </c>
      <c r="T37" s="46">
        <f t="shared" si="7"/>
        <v>79.2</v>
      </c>
      <c r="U37" s="68"/>
      <c r="V37" s="69"/>
      <c r="W37" s="70">
        <v>240</v>
      </c>
      <c r="X37" s="70">
        <f>D37*W37</f>
        <v>79.2</v>
      </c>
      <c r="Y37" s="43"/>
      <c r="Z37" s="53"/>
      <c r="AA37" s="44">
        <v>320</v>
      </c>
      <c r="AB37" s="44">
        <f>D37*AA37</f>
        <v>105.60000000000001</v>
      </c>
    </row>
    <row r="38" spans="1:28" x14ac:dyDescent="0.25">
      <c r="A38" s="24" t="s">
        <v>401</v>
      </c>
      <c r="H38" s="32">
        <f>SUM(H20,H18,H13,H12,H11,H8)</f>
        <v>201.328</v>
      </c>
      <c r="L38" s="32">
        <v>0</v>
      </c>
      <c r="P38" s="32">
        <f>SUM(P10,P16,P17,P21,P24,P27,P29,P30,P31,P32,P33,P35,P36,P37)</f>
        <v>285.92</v>
      </c>
      <c r="T38" s="32">
        <f>SUM(T14,T15,T19,T22,T23,T25,T26,T28,T34)</f>
        <v>499.21</v>
      </c>
      <c r="X38" s="32">
        <v>0</v>
      </c>
      <c r="AB38" s="32">
        <v>0</v>
      </c>
    </row>
    <row r="40" spans="1:28" x14ac:dyDescent="0.25">
      <c r="A40" s="24" t="s">
        <v>402</v>
      </c>
      <c r="C40" s="32">
        <f>SUM(H38,L38,P38,T38,X38,AB38)</f>
        <v>986.45800000000008</v>
      </c>
    </row>
    <row r="43" spans="1:28" x14ac:dyDescent="0.25">
      <c r="A43" s="100" t="s">
        <v>404</v>
      </c>
    </row>
    <row r="44" spans="1:28" x14ac:dyDescent="0.25">
      <c r="A44" s="71" t="s">
        <v>400</v>
      </c>
    </row>
    <row r="45" spans="1:28" x14ac:dyDescent="0.25">
      <c r="B45" s="32"/>
    </row>
    <row r="47" spans="1:28" x14ac:dyDescent="0.25">
      <c r="B47" s="32"/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Normal="100" workbookViewId="0"/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3" width="10" style="24" bestFit="1" customWidth="1"/>
    <col min="4" max="4" width="9.109375" style="67"/>
    <col min="5" max="5" width="9.109375" style="24"/>
    <col min="6" max="6" width="9.109375" style="30"/>
    <col min="7" max="7" width="9.109375" style="32"/>
    <col min="8" max="8" width="10" style="32" bestFit="1" customWidth="1"/>
    <col min="9" max="9" width="9.109375" style="24"/>
    <col min="10" max="10" width="9.109375" style="30"/>
    <col min="11" max="11" width="9.109375" style="32"/>
    <col min="12" max="12" width="10" style="32" bestFit="1" customWidth="1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19" width="9.109375" style="32"/>
    <col min="20" max="20" width="10" style="32" bestFit="1" customWidth="1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248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260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180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26" t="s">
        <v>98</v>
      </c>
      <c r="B8" s="26"/>
      <c r="C8" s="27">
        <v>2.14</v>
      </c>
      <c r="D8" s="64">
        <v>3</v>
      </c>
      <c r="E8" s="28"/>
      <c r="F8" s="29"/>
      <c r="G8" s="31"/>
      <c r="H8" s="31"/>
      <c r="I8" s="56"/>
      <c r="J8" s="57"/>
      <c r="K8" s="58"/>
      <c r="L8" s="58"/>
      <c r="M8" s="37"/>
      <c r="N8" s="50"/>
      <c r="O8" s="72">
        <v>6</v>
      </c>
      <c r="P8" s="72">
        <f>D8*O8</f>
        <v>18</v>
      </c>
      <c r="Q8" s="45"/>
      <c r="R8" s="48"/>
      <c r="S8" s="46"/>
      <c r="T8" s="46"/>
      <c r="U8" s="68"/>
      <c r="V8" s="69"/>
      <c r="W8" s="70"/>
      <c r="X8" s="70"/>
      <c r="Y8" s="43"/>
      <c r="Z8" s="53"/>
      <c r="AA8" s="44"/>
      <c r="AB8" s="44"/>
    </row>
    <row r="9" spans="1:28" x14ac:dyDescent="0.25">
      <c r="A9" s="26" t="s">
        <v>12</v>
      </c>
      <c r="B9" s="26"/>
      <c r="C9" s="27">
        <v>0.86</v>
      </c>
      <c r="D9" s="64">
        <v>0.86</v>
      </c>
      <c r="E9" s="28"/>
      <c r="F9" s="29"/>
      <c r="G9" s="73">
        <v>10.8</v>
      </c>
      <c r="H9" s="73">
        <f>D9*G9</f>
        <v>9.2880000000000003</v>
      </c>
      <c r="I9" s="56"/>
      <c r="J9" s="57"/>
      <c r="K9" s="58">
        <v>16</v>
      </c>
      <c r="L9" s="58">
        <f>D9*K9</f>
        <v>13.76</v>
      </c>
      <c r="M9" s="37"/>
      <c r="N9" s="50"/>
      <c r="O9" s="38">
        <v>12</v>
      </c>
      <c r="P9" s="38">
        <f>D9*O9</f>
        <v>10.32</v>
      </c>
      <c r="Q9" s="45"/>
      <c r="R9" s="48"/>
      <c r="S9" s="46"/>
      <c r="T9" s="46"/>
      <c r="U9" s="68"/>
      <c r="V9" s="69"/>
      <c r="W9" s="70"/>
      <c r="X9" s="70"/>
      <c r="Y9" s="43"/>
      <c r="Z9" s="53"/>
      <c r="AA9" s="44">
        <v>20</v>
      </c>
      <c r="AB9" s="44">
        <f>D9*AA9</f>
        <v>17.2</v>
      </c>
    </row>
    <row r="10" spans="1:28" x14ac:dyDescent="0.25">
      <c r="A10" s="26" t="s">
        <v>13</v>
      </c>
      <c r="B10" s="26"/>
      <c r="C10" s="27">
        <v>115.59</v>
      </c>
      <c r="D10" s="64">
        <v>120</v>
      </c>
      <c r="E10" s="28"/>
      <c r="F10" s="29"/>
      <c r="G10" s="73">
        <v>13.8</v>
      </c>
      <c r="H10" s="73">
        <f t="shared" ref="H10:H11" si="0">D10*G10</f>
        <v>1656</v>
      </c>
      <c r="I10" s="56"/>
      <c r="J10" s="57" t="s">
        <v>364</v>
      </c>
      <c r="K10" s="58">
        <v>24</v>
      </c>
      <c r="L10" s="58">
        <f>D10*K10</f>
        <v>2880</v>
      </c>
      <c r="M10" s="37"/>
      <c r="N10" s="50"/>
      <c r="O10" s="38"/>
      <c r="P10" s="38"/>
      <c r="Q10" s="45"/>
      <c r="R10" s="48"/>
      <c r="S10" s="46"/>
      <c r="T10" s="46"/>
      <c r="U10" s="68"/>
      <c r="V10" s="69"/>
      <c r="W10" s="70"/>
      <c r="X10" s="70"/>
      <c r="Y10" s="43"/>
      <c r="Z10" s="53" t="s">
        <v>364</v>
      </c>
      <c r="AA10" s="44">
        <v>50</v>
      </c>
      <c r="AB10" s="44">
        <f t="shared" ref="AB10:AB11" si="1">D10*AA10</f>
        <v>6000</v>
      </c>
    </row>
    <row r="11" spans="1:28" x14ac:dyDescent="0.25">
      <c r="A11" s="26" t="s">
        <v>14</v>
      </c>
      <c r="B11" s="26"/>
      <c r="C11" s="27">
        <v>162.69</v>
      </c>
      <c r="D11" s="64">
        <v>165</v>
      </c>
      <c r="E11" s="28"/>
      <c r="F11" s="29"/>
      <c r="G11" s="73">
        <v>11.4</v>
      </c>
      <c r="H11" s="73">
        <f t="shared" si="0"/>
        <v>1881</v>
      </c>
      <c r="I11" s="56"/>
      <c r="J11" s="57"/>
      <c r="K11" s="58"/>
      <c r="L11" s="58"/>
      <c r="M11" s="37"/>
      <c r="N11" s="50"/>
      <c r="O11" s="38"/>
      <c r="P11" s="38"/>
      <c r="Q11" s="45"/>
      <c r="R11" s="48"/>
      <c r="S11" s="46"/>
      <c r="T11" s="46"/>
      <c r="U11" s="68"/>
      <c r="V11" s="69"/>
      <c r="W11" s="70"/>
      <c r="X11" s="70"/>
      <c r="Y11" s="43"/>
      <c r="Z11" s="53"/>
      <c r="AA11" s="44">
        <v>20</v>
      </c>
      <c r="AB11" s="44">
        <f t="shared" si="1"/>
        <v>3300</v>
      </c>
    </row>
    <row r="12" spans="1:28" x14ac:dyDescent="0.25">
      <c r="A12" s="95" t="s">
        <v>15</v>
      </c>
      <c r="B12" s="95"/>
      <c r="C12" s="93">
        <v>17.13</v>
      </c>
      <c r="D12" s="96">
        <v>17.13</v>
      </c>
      <c r="E12" s="28"/>
      <c r="F12" s="29"/>
      <c r="G12" s="31"/>
      <c r="H12" s="31"/>
      <c r="I12" s="56"/>
      <c r="J12" s="57"/>
      <c r="K12" s="58"/>
      <c r="L12" s="58"/>
      <c r="M12" s="37"/>
      <c r="N12" s="50"/>
      <c r="O12" s="38"/>
      <c r="P12" s="38"/>
      <c r="Q12" s="45"/>
      <c r="R12" s="48"/>
      <c r="S12" s="46"/>
      <c r="T12" s="46"/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6" t="s">
        <v>18</v>
      </c>
      <c r="B13" s="26"/>
      <c r="C13" s="27">
        <v>4.28</v>
      </c>
      <c r="D13" s="64">
        <v>4.3</v>
      </c>
      <c r="E13" s="28"/>
      <c r="F13" s="29"/>
      <c r="G13" s="31"/>
      <c r="H13" s="31"/>
      <c r="I13" s="56"/>
      <c r="J13" s="57"/>
      <c r="K13" s="58">
        <v>225</v>
      </c>
      <c r="L13" s="58">
        <f>D13*K13</f>
        <v>967.5</v>
      </c>
      <c r="M13" s="37"/>
      <c r="N13" s="50"/>
      <c r="O13" s="72">
        <v>125</v>
      </c>
      <c r="P13" s="72">
        <f>D13*O13</f>
        <v>537.5</v>
      </c>
      <c r="Q13" s="45"/>
      <c r="R13" s="48"/>
      <c r="S13" s="46"/>
      <c r="T13" s="46"/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26" t="s">
        <v>19</v>
      </c>
      <c r="B14" s="26"/>
      <c r="C14" s="27">
        <v>6.42</v>
      </c>
      <c r="D14" s="64">
        <v>6.5</v>
      </c>
      <c r="E14" s="28"/>
      <c r="F14" s="29" t="s">
        <v>364</v>
      </c>
      <c r="G14" s="31">
        <v>218</v>
      </c>
      <c r="H14" s="31">
        <f t="shared" ref="H14:H15" si="2">D14*G14</f>
        <v>1417</v>
      </c>
      <c r="I14" s="56"/>
      <c r="J14" s="57"/>
      <c r="K14" s="58"/>
      <c r="L14" s="58"/>
      <c r="M14" s="37"/>
      <c r="N14" s="50"/>
      <c r="O14" s="38"/>
      <c r="P14" s="38"/>
      <c r="Q14" s="45"/>
      <c r="R14" s="48"/>
      <c r="S14" s="46"/>
      <c r="T14" s="46"/>
      <c r="U14" s="68"/>
      <c r="V14" s="69"/>
      <c r="W14" s="70"/>
      <c r="X14" s="70"/>
      <c r="Y14" s="43"/>
      <c r="Z14" s="53"/>
      <c r="AA14" s="74">
        <v>160</v>
      </c>
      <c r="AB14" s="74">
        <f t="shared" ref="AB14:AB15" si="3">D14*AA14</f>
        <v>1040</v>
      </c>
    </row>
    <row r="15" spans="1:28" x14ac:dyDescent="0.25">
      <c r="A15" s="26" t="s">
        <v>102</v>
      </c>
      <c r="B15" s="26"/>
      <c r="C15" s="27">
        <v>4.28</v>
      </c>
      <c r="D15" s="64">
        <v>4.3</v>
      </c>
      <c r="E15" s="28"/>
      <c r="F15" s="29"/>
      <c r="G15" s="31">
        <v>180</v>
      </c>
      <c r="H15" s="31">
        <f t="shared" si="2"/>
        <v>774</v>
      </c>
      <c r="I15" s="56"/>
      <c r="J15" s="57"/>
      <c r="K15" s="58">
        <v>150</v>
      </c>
      <c r="L15" s="58">
        <f>D15*K15</f>
        <v>645</v>
      </c>
      <c r="M15" s="37"/>
      <c r="N15" s="50"/>
      <c r="O15" s="38"/>
      <c r="P15" s="38"/>
      <c r="Q15" s="45"/>
      <c r="R15" s="48"/>
      <c r="S15" s="46">
        <v>140</v>
      </c>
      <c r="T15" s="46">
        <f>D15*S15</f>
        <v>602</v>
      </c>
      <c r="U15" s="68"/>
      <c r="V15" s="69"/>
      <c r="W15" s="70"/>
      <c r="X15" s="70"/>
      <c r="Y15" s="43"/>
      <c r="Z15" s="53"/>
      <c r="AA15" s="74">
        <v>120</v>
      </c>
      <c r="AB15" s="74">
        <f t="shared" si="3"/>
        <v>516</v>
      </c>
    </row>
    <row r="16" spans="1:28" x14ac:dyDescent="0.25">
      <c r="A16" s="26" t="s">
        <v>23</v>
      </c>
      <c r="B16" s="26"/>
      <c r="C16" s="27">
        <v>1.07</v>
      </c>
      <c r="D16" s="64">
        <v>1.2</v>
      </c>
      <c r="E16" s="28"/>
      <c r="F16" s="29"/>
      <c r="G16" s="31"/>
      <c r="H16" s="31"/>
      <c r="I16" s="56"/>
      <c r="J16" s="57"/>
      <c r="K16" s="58"/>
      <c r="L16" s="58"/>
      <c r="M16" s="37"/>
      <c r="N16" s="50"/>
      <c r="O16" s="38"/>
      <c r="P16" s="38"/>
      <c r="Q16" s="45"/>
      <c r="R16" s="48"/>
      <c r="S16" s="75">
        <v>1340</v>
      </c>
      <c r="T16" s="75">
        <f t="shared" ref="T16:T20" si="4">D16*S16</f>
        <v>1608</v>
      </c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26" t="s">
        <v>114</v>
      </c>
      <c r="B17" s="26"/>
      <c r="C17" s="27">
        <v>0.43</v>
      </c>
      <c r="D17" s="64">
        <v>0.43</v>
      </c>
      <c r="E17" s="28"/>
      <c r="F17" s="29" t="s">
        <v>364</v>
      </c>
      <c r="G17" s="31">
        <v>168</v>
      </c>
      <c r="H17" s="31">
        <f>D17*G17</f>
        <v>72.239999999999995</v>
      </c>
      <c r="I17" s="56"/>
      <c r="J17" s="57"/>
      <c r="K17" s="58">
        <v>300</v>
      </c>
      <c r="L17" s="58">
        <f>D17*K17</f>
        <v>129</v>
      </c>
      <c r="M17" s="37"/>
      <c r="N17" s="50"/>
      <c r="O17" s="38"/>
      <c r="P17" s="38"/>
      <c r="Q17" s="45"/>
      <c r="R17" s="48"/>
      <c r="S17" s="75">
        <v>140</v>
      </c>
      <c r="T17" s="75">
        <f t="shared" si="4"/>
        <v>60.199999999999996</v>
      </c>
      <c r="U17" s="68"/>
      <c r="V17" s="69"/>
      <c r="W17" s="70"/>
      <c r="X17" s="70"/>
      <c r="Y17" s="43"/>
      <c r="Z17" s="53" t="s">
        <v>364</v>
      </c>
      <c r="AA17" s="44">
        <v>160</v>
      </c>
      <c r="AB17" s="44">
        <f>D17*AA17</f>
        <v>68.8</v>
      </c>
    </row>
    <row r="18" spans="1:28" x14ac:dyDescent="0.25">
      <c r="A18" s="26" t="s">
        <v>30</v>
      </c>
      <c r="B18" s="26"/>
      <c r="C18" s="27">
        <v>1.71</v>
      </c>
      <c r="D18" s="64">
        <v>1.75</v>
      </c>
      <c r="E18" s="28"/>
      <c r="F18" s="29"/>
      <c r="G18" s="31"/>
      <c r="H18" s="31"/>
      <c r="I18" s="56"/>
      <c r="J18" s="57"/>
      <c r="K18" s="58"/>
      <c r="L18" s="58"/>
      <c r="M18" s="37"/>
      <c r="N18" s="50"/>
      <c r="O18" s="38"/>
      <c r="P18" s="38"/>
      <c r="Q18" s="45"/>
      <c r="R18" s="48"/>
      <c r="S18" s="75">
        <v>882</v>
      </c>
      <c r="T18" s="75">
        <f t="shared" si="4"/>
        <v>1543.5</v>
      </c>
      <c r="U18" s="68"/>
      <c r="V18" s="69"/>
      <c r="W18" s="70"/>
      <c r="X18" s="70"/>
      <c r="Y18" s="43"/>
      <c r="Z18" s="53"/>
      <c r="AA18" s="44"/>
      <c r="AB18" s="44"/>
    </row>
    <row r="19" spans="1:28" x14ac:dyDescent="0.25">
      <c r="A19" s="26" t="s">
        <v>31</v>
      </c>
      <c r="B19" s="26"/>
      <c r="C19" s="27">
        <v>0.34</v>
      </c>
      <c r="D19" s="64">
        <v>0.34</v>
      </c>
      <c r="E19" s="28"/>
      <c r="F19" s="29" t="s">
        <v>364</v>
      </c>
      <c r="G19" s="31">
        <v>78</v>
      </c>
      <c r="H19" s="31">
        <f t="shared" ref="H19:H22" si="5">D19*G19</f>
        <v>26.520000000000003</v>
      </c>
      <c r="I19" s="56"/>
      <c r="J19" s="57"/>
      <c r="K19" s="58">
        <v>120</v>
      </c>
      <c r="L19" s="58">
        <f>D19*K19</f>
        <v>40.800000000000004</v>
      </c>
      <c r="M19" s="37"/>
      <c r="N19" s="50"/>
      <c r="O19" s="72">
        <v>35</v>
      </c>
      <c r="P19" s="72">
        <f>D19*O19</f>
        <v>11.9</v>
      </c>
      <c r="Q19" s="45"/>
      <c r="R19" s="48"/>
      <c r="S19" s="46">
        <v>220</v>
      </c>
      <c r="T19" s="46">
        <f t="shared" si="4"/>
        <v>74.800000000000011</v>
      </c>
      <c r="U19" s="68"/>
      <c r="V19" s="69"/>
      <c r="W19" s="70"/>
      <c r="X19" s="70"/>
      <c r="Y19" s="43"/>
      <c r="Z19" s="53"/>
      <c r="AA19" s="44">
        <v>140</v>
      </c>
      <c r="AB19" s="44">
        <f>D19*AA19</f>
        <v>47.6</v>
      </c>
    </row>
    <row r="20" spans="1:28" x14ac:dyDescent="0.25">
      <c r="A20" s="26" t="s">
        <v>33</v>
      </c>
      <c r="B20" s="26"/>
      <c r="C20" s="27">
        <v>0.43</v>
      </c>
      <c r="D20" s="64">
        <v>0.43</v>
      </c>
      <c r="E20" s="28"/>
      <c r="F20" s="76" t="s">
        <v>364</v>
      </c>
      <c r="G20" s="73">
        <v>328</v>
      </c>
      <c r="H20" s="73">
        <f t="shared" si="5"/>
        <v>141.04</v>
      </c>
      <c r="I20" s="56"/>
      <c r="J20" s="57"/>
      <c r="K20" s="58"/>
      <c r="L20" s="58"/>
      <c r="M20" s="37"/>
      <c r="N20" s="50"/>
      <c r="O20" s="38"/>
      <c r="P20" s="38"/>
      <c r="Q20" s="45"/>
      <c r="R20" s="48" t="s">
        <v>364</v>
      </c>
      <c r="S20" s="46">
        <v>675</v>
      </c>
      <c r="T20" s="46">
        <f t="shared" si="4"/>
        <v>290.25</v>
      </c>
      <c r="U20" s="68"/>
      <c r="V20" s="69"/>
      <c r="W20" s="70"/>
      <c r="X20" s="70"/>
      <c r="Y20" s="43"/>
      <c r="Z20" s="53"/>
      <c r="AA20" s="44"/>
      <c r="AB20" s="44"/>
    </row>
    <row r="21" spans="1:28" x14ac:dyDescent="0.25">
      <c r="A21" s="26" t="s">
        <v>34</v>
      </c>
      <c r="B21" s="26"/>
      <c r="C21" s="27">
        <v>102.75</v>
      </c>
      <c r="D21" s="64">
        <v>105</v>
      </c>
      <c r="E21" s="28"/>
      <c r="F21" s="29" t="s">
        <v>364</v>
      </c>
      <c r="G21" s="31">
        <v>10.8</v>
      </c>
      <c r="H21" s="31">
        <f t="shared" si="5"/>
        <v>1134</v>
      </c>
      <c r="I21" s="56"/>
      <c r="J21" s="57"/>
      <c r="K21" s="58">
        <v>20</v>
      </c>
      <c r="L21" s="58">
        <f>D21*K21</f>
        <v>2100</v>
      </c>
      <c r="M21" s="37"/>
      <c r="N21" s="50"/>
      <c r="O21" s="72">
        <v>13.5</v>
      </c>
      <c r="P21" s="72">
        <f>D21*O21</f>
        <v>1417.5</v>
      </c>
      <c r="Q21" s="45"/>
      <c r="R21" s="48"/>
      <c r="S21" s="46"/>
      <c r="T21" s="46"/>
      <c r="U21" s="68"/>
      <c r="V21" s="69"/>
      <c r="W21" s="70"/>
      <c r="X21" s="70"/>
      <c r="Y21" s="43"/>
      <c r="Z21" s="53" t="s">
        <v>364</v>
      </c>
      <c r="AA21" s="44">
        <v>16</v>
      </c>
      <c r="AB21" s="44">
        <f>D21*AA21</f>
        <v>1680</v>
      </c>
    </row>
    <row r="22" spans="1:28" x14ac:dyDescent="0.25">
      <c r="A22" s="26" t="s">
        <v>36</v>
      </c>
      <c r="B22" s="26"/>
      <c r="C22" s="27">
        <v>34.25</v>
      </c>
      <c r="D22" s="64">
        <v>35</v>
      </c>
      <c r="E22" s="28"/>
      <c r="F22" s="29"/>
      <c r="G22" s="73">
        <v>10.8</v>
      </c>
      <c r="H22" s="73">
        <f t="shared" si="5"/>
        <v>378</v>
      </c>
      <c r="I22" s="56"/>
      <c r="J22" s="57"/>
      <c r="K22" s="58">
        <v>16</v>
      </c>
      <c r="L22" s="58">
        <f>D22*K22</f>
        <v>560</v>
      </c>
      <c r="M22" s="37"/>
      <c r="N22" s="50"/>
      <c r="O22" s="38"/>
      <c r="P22" s="38"/>
      <c r="Q22" s="45"/>
      <c r="R22" s="48"/>
      <c r="S22" s="46"/>
      <c r="T22" s="46"/>
      <c r="U22" s="68"/>
      <c r="V22" s="69"/>
      <c r="W22" s="70"/>
      <c r="X22" s="70"/>
      <c r="Y22" s="43"/>
      <c r="Z22" s="53"/>
      <c r="AA22" s="44">
        <v>12</v>
      </c>
      <c r="AB22" s="44">
        <f>D22*AA22</f>
        <v>420</v>
      </c>
    </row>
    <row r="23" spans="1:28" x14ac:dyDescent="0.25">
      <c r="A23" s="26" t="s">
        <v>119</v>
      </c>
      <c r="B23" s="26"/>
      <c r="C23" s="27">
        <v>0.04</v>
      </c>
      <c r="D23" s="64">
        <v>0.04</v>
      </c>
      <c r="E23" s="28"/>
      <c r="F23" s="29"/>
      <c r="G23" s="31"/>
      <c r="H23" s="31"/>
      <c r="I23" s="56"/>
      <c r="J23" s="57"/>
      <c r="K23" s="58"/>
      <c r="L23" s="58"/>
      <c r="M23" s="37"/>
      <c r="N23" s="50"/>
      <c r="O23" s="38"/>
      <c r="P23" s="38"/>
      <c r="Q23" s="45"/>
      <c r="R23" s="48"/>
      <c r="S23" s="46">
        <v>467</v>
      </c>
      <c r="T23" s="46">
        <f t="shared" ref="T23:T24" si="6">D23*S23</f>
        <v>18.68</v>
      </c>
      <c r="U23" s="68"/>
      <c r="V23" s="69"/>
      <c r="W23" s="77">
        <v>400</v>
      </c>
      <c r="X23" s="77">
        <f>D23*W23</f>
        <v>16</v>
      </c>
      <c r="Y23" s="43"/>
      <c r="Z23" s="53"/>
      <c r="AA23" s="44"/>
      <c r="AB23" s="44"/>
    </row>
    <row r="24" spans="1:28" x14ac:dyDescent="0.25">
      <c r="A24" s="26" t="s">
        <v>120</v>
      </c>
      <c r="B24" s="26"/>
      <c r="C24" s="27">
        <v>1.07</v>
      </c>
      <c r="D24" s="64">
        <v>1.25</v>
      </c>
      <c r="E24" s="28"/>
      <c r="F24" s="29" t="s">
        <v>364</v>
      </c>
      <c r="G24" s="31">
        <v>78</v>
      </c>
      <c r="H24" s="31">
        <f>D24*G24</f>
        <v>97.5</v>
      </c>
      <c r="I24" s="56"/>
      <c r="J24" s="57"/>
      <c r="K24" s="58">
        <v>300</v>
      </c>
      <c r="L24" s="58">
        <f>D24*K24</f>
        <v>375</v>
      </c>
      <c r="M24" s="37"/>
      <c r="N24" s="50"/>
      <c r="O24" s="72">
        <v>65</v>
      </c>
      <c r="P24" s="72">
        <f>D24*O24</f>
        <v>81.25</v>
      </c>
      <c r="Q24" s="45"/>
      <c r="R24" s="48"/>
      <c r="S24" s="46">
        <v>220</v>
      </c>
      <c r="T24" s="46">
        <f t="shared" si="6"/>
        <v>275</v>
      </c>
      <c r="U24" s="68"/>
      <c r="V24" s="69"/>
      <c r="W24" s="70">
        <v>240</v>
      </c>
      <c r="X24" s="70">
        <f>D24*W24</f>
        <v>300</v>
      </c>
      <c r="Y24" s="43"/>
      <c r="Z24" s="53" t="s">
        <v>364</v>
      </c>
      <c r="AA24" s="44">
        <v>96</v>
      </c>
      <c r="AB24" s="44">
        <f>D24*AA24</f>
        <v>120</v>
      </c>
    </row>
    <row r="25" spans="1:28" x14ac:dyDescent="0.25">
      <c r="A25" s="95" t="s">
        <v>261</v>
      </c>
      <c r="B25" s="95" t="s">
        <v>311</v>
      </c>
      <c r="C25" s="93">
        <v>1.07</v>
      </c>
      <c r="D25" s="96">
        <v>0</v>
      </c>
      <c r="E25" s="28"/>
      <c r="F25" s="29"/>
      <c r="G25" s="31"/>
      <c r="H25" s="31"/>
      <c r="I25" s="56"/>
      <c r="J25" s="57"/>
      <c r="K25" s="58"/>
      <c r="L25" s="58"/>
      <c r="M25" s="37"/>
      <c r="N25" s="50"/>
      <c r="O25" s="38"/>
      <c r="P25" s="38"/>
      <c r="Q25" s="45"/>
      <c r="R25" s="48"/>
      <c r="S25" s="46"/>
      <c r="T25" s="46"/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95" t="s">
        <v>39</v>
      </c>
      <c r="B26" s="95"/>
      <c r="C26" s="93">
        <v>0.86</v>
      </c>
      <c r="D26" s="96">
        <v>0</v>
      </c>
      <c r="E26" s="28"/>
      <c r="F26" s="29"/>
      <c r="G26" s="31"/>
      <c r="H26" s="31"/>
      <c r="I26" s="56"/>
      <c r="J26" s="57"/>
      <c r="K26" s="58"/>
      <c r="L26" s="58"/>
      <c r="M26" s="37"/>
      <c r="N26" s="50"/>
      <c r="O26" s="38"/>
      <c r="P26" s="38"/>
      <c r="Q26" s="45"/>
      <c r="R26" s="48"/>
      <c r="S26" s="46"/>
      <c r="T26" s="46"/>
      <c r="U26" s="68"/>
      <c r="V26" s="69"/>
      <c r="W26" s="70"/>
      <c r="X26" s="70"/>
      <c r="Y26" s="43"/>
      <c r="Z26" s="53"/>
      <c r="AA26" s="44"/>
      <c r="AB26" s="44"/>
    </row>
    <row r="27" spans="1:28" x14ac:dyDescent="0.25">
      <c r="A27" s="26" t="s">
        <v>40</v>
      </c>
      <c r="B27" s="26"/>
      <c r="C27" s="27">
        <v>1.07</v>
      </c>
      <c r="D27" s="64">
        <v>1.25</v>
      </c>
      <c r="E27" s="28"/>
      <c r="F27" s="29"/>
      <c r="G27" s="31"/>
      <c r="H27" s="31"/>
      <c r="I27" s="56"/>
      <c r="J27" s="57"/>
      <c r="K27" s="58"/>
      <c r="L27" s="58"/>
      <c r="M27" s="37"/>
      <c r="N27" s="50"/>
      <c r="O27" s="38"/>
      <c r="P27" s="38"/>
      <c r="Q27" s="45"/>
      <c r="R27" s="78" t="s">
        <v>364</v>
      </c>
      <c r="S27" s="75">
        <v>1688</v>
      </c>
      <c r="T27" s="75">
        <f>D27*S27</f>
        <v>2110</v>
      </c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26" t="s">
        <v>41</v>
      </c>
      <c r="B28" s="26"/>
      <c r="C28" s="27">
        <v>0.86</v>
      </c>
      <c r="D28" s="64">
        <v>0.86</v>
      </c>
      <c r="E28" s="28"/>
      <c r="F28" s="29" t="s">
        <v>364</v>
      </c>
      <c r="G28" s="31">
        <v>9.4</v>
      </c>
      <c r="H28" s="31">
        <f t="shared" ref="H28:H34" si="7">D28*G28</f>
        <v>8.0839999999999996</v>
      </c>
      <c r="I28" s="56"/>
      <c r="J28" s="57"/>
      <c r="K28" s="58">
        <v>16</v>
      </c>
      <c r="L28" s="58">
        <f t="shared" ref="L28:L30" si="8">D28*K28</f>
        <v>13.76</v>
      </c>
      <c r="M28" s="37"/>
      <c r="N28" s="50"/>
      <c r="O28" s="38"/>
      <c r="P28" s="38"/>
      <c r="Q28" s="45"/>
      <c r="R28" s="48"/>
      <c r="S28" s="46"/>
      <c r="T28" s="46"/>
      <c r="U28" s="68"/>
      <c r="V28" s="69"/>
      <c r="W28" s="70"/>
      <c r="X28" s="70"/>
      <c r="Y28" s="43"/>
      <c r="Z28" s="53"/>
      <c r="AA28" s="74">
        <v>12</v>
      </c>
      <c r="AB28" s="74">
        <f t="shared" ref="AB28:AB31" si="9">D28*AA28</f>
        <v>10.32</v>
      </c>
    </row>
    <row r="29" spans="1:28" x14ac:dyDescent="0.25">
      <c r="A29" s="26" t="s">
        <v>43</v>
      </c>
      <c r="B29" s="26"/>
      <c r="C29" s="27">
        <v>0.21</v>
      </c>
      <c r="D29" s="64">
        <v>0.25</v>
      </c>
      <c r="E29" s="28"/>
      <c r="F29" s="29"/>
      <c r="G29" s="31">
        <v>12.4</v>
      </c>
      <c r="H29" s="31">
        <f t="shared" si="7"/>
        <v>3.1</v>
      </c>
      <c r="I29" s="56"/>
      <c r="J29" s="57"/>
      <c r="K29" s="58">
        <v>20</v>
      </c>
      <c r="L29" s="58">
        <f t="shared" si="8"/>
        <v>5</v>
      </c>
      <c r="M29" s="37"/>
      <c r="N29" s="50"/>
      <c r="O29" s="72">
        <v>12</v>
      </c>
      <c r="P29" s="72">
        <f>D29*O29</f>
        <v>3</v>
      </c>
      <c r="Q29" s="45"/>
      <c r="R29" s="48"/>
      <c r="S29" s="46"/>
      <c r="T29" s="46"/>
      <c r="U29" s="68"/>
      <c r="V29" s="69"/>
      <c r="W29" s="70"/>
      <c r="X29" s="70"/>
      <c r="Y29" s="43"/>
      <c r="Z29" s="53"/>
      <c r="AA29" s="44">
        <v>26</v>
      </c>
      <c r="AB29" s="44">
        <f t="shared" si="9"/>
        <v>6.5</v>
      </c>
    </row>
    <row r="30" spans="1:28" x14ac:dyDescent="0.25">
      <c r="A30" s="26" t="s">
        <v>45</v>
      </c>
      <c r="B30" s="26"/>
      <c r="C30" s="27">
        <v>8.56</v>
      </c>
      <c r="D30" s="64">
        <v>9.5</v>
      </c>
      <c r="E30" s="28"/>
      <c r="F30" s="29"/>
      <c r="G30" s="31">
        <v>224</v>
      </c>
      <c r="H30" s="31">
        <f t="shared" si="7"/>
        <v>2128</v>
      </c>
      <c r="I30" s="56"/>
      <c r="J30" s="57"/>
      <c r="K30" s="58">
        <v>300</v>
      </c>
      <c r="L30" s="58">
        <f t="shared" si="8"/>
        <v>2850</v>
      </c>
      <c r="M30" s="37"/>
      <c r="N30" s="50"/>
      <c r="O30" s="38"/>
      <c r="P30" s="38"/>
      <c r="Q30" s="45"/>
      <c r="R30" s="48"/>
      <c r="S30" s="46">
        <v>240</v>
      </c>
      <c r="T30" s="46">
        <f t="shared" ref="T30:T33" si="10">D30*S30</f>
        <v>2280</v>
      </c>
      <c r="U30" s="68"/>
      <c r="V30" s="69"/>
      <c r="W30" s="70"/>
      <c r="X30" s="70"/>
      <c r="Y30" s="43"/>
      <c r="Z30" s="53"/>
      <c r="AA30" s="74">
        <v>200</v>
      </c>
      <c r="AB30" s="74">
        <f t="shared" si="9"/>
        <v>1900</v>
      </c>
    </row>
    <row r="31" spans="1:28" x14ac:dyDescent="0.25">
      <c r="A31" s="26" t="s">
        <v>122</v>
      </c>
      <c r="B31" s="26"/>
      <c r="C31" s="27">
        <v>4.28</v>
      </c>
      <c r="D31" s="64">
        <v>4.5</v>
      </c>
      <c r="E31" s="28"/>
      <c r="F31" s="29" t="s">
        <v>364</v>
      </c>
      <c r="G31" s="31">
        <v>224</v>
      </c>
      <c r="H31" s="31">
        <f t="shared" si="7"/>
        <v>1008</v>
      </c>
      <c r="I31" s="56"/>
      <c r="J31" s="57"/>
      <c r="K31" s="58"/>
      <c r="L31" s="58"/>
      <c r="M31" s="37"/>
      <c r="N31" s="50"/>
      <c r="O31" s="38"/>
      <c r="P31" s="38"/>
      <c r="Q31" s="45"/>
      <c r="R31" s="48"/>
      <c r="S31" s="46">
        <v>249</v>
      </c>
      <c r="T31" s="46">
        <f t="shared" si="10"/>
        <v>1120.5</v>
      </c>
      <c r="U31" s="68"/>
      <c r="V31" s="69"/>
      <c r="W31" s="70"/>
      <c r="X31" s="70"/>
      <c r="Y31" s="43"/>
      <c r="Z31" s="53"/>
      <c r="AA31" s="74">
        <v>200</v>
      </c>
      <c r="AB31" s="74">
        <f t="shared" si="9"/>
        <v>900</v>
      </c>
    </row>
    <row r="32" spans="1:28" x14ac:dyDescent="0.25">
      <c r="A32" s="26" t="s">
        <v>48</v>
      </c>
      <c r="B32" s="26"/>
      <c r="C32" s="27">
        <v>25.69</v>
      </c>
      <c r="D32" s="64">
        <v>25.5</v>
      </c>
      <c r="E32" s="28"/>
      <c r="F32" s="29" t="s">
        <v>364</v>
      </c>
      <c r="G32" s="31">
        <v>278</v>
      </c>
      <c r="H32" s="31">
        <f t="shared" si="7"/>
        <v>7089</v>
      </c>
      <c r="I32" s="56"/>
      <c r="J32" s="57"/>
      <c r="K32" s="58"/>
      <c r="L32" s="58"/>
      <c r="M32" s="37"/>
      <c r="N32" s="50"/>
      <c r="O32" s="38"/>
      <c r="P32" s="38"/>
      <c r="Q32" s="45"/>
      <c r="R32" s="48"/>
      <c r="S32" s="75">
        <v>300</v>
      </c>
      <c r="T32" s="75">
        <f t="shared" si="10"/>
        <v>7650</v>
      </c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49</v>
      </c>
      <c r="B33" s="26"/>
      <c r="C33" s="27">
        <v>8.56</v>
      </c>
      <c r="D33" s="64">
        <v>9</v>
      </c>
      <c r="E33" s="28"/>
      <c r="F33" s="29" t="s">
        <v>364</v>
      </c>
      <c r="G33" s="31">
        <v>278</v>
      </c>
      <c r="H33" s="31">
        <f t="shared" si="7"/>
        <v>2502</v>
      </c>
      <c r="I33" s="56"/>
      <c r="J33" s="57"/>
      <c r="K33" s="58"/>
      <c r="L33" s="58"/>
      <c r="M33" s="37"/>
      <c r="N33" s="50"/>
      <c r="O33" s="38"/>
      <c r="P33" s="38"/>
      <c r="Q33" s="45"/>
      <c r="R33" s="48"/>
      <c r="S33" s="75">
        <v>243</v>
      </c>
      <c r="T33" s="75">
        <f t="shared" si="10"/>
        <v>2187</v>
      </c>
      <c r="U33" s="68"/>
      <c r="V33" s="69"/>
      <c r="W33" s="70"/>
      <c r="X33" s="70"/>
      <c r="Y33" s="43"/>
      <c r="Z33" s="53"/>
      <c r="AA33" s="44"/>
      <c r="AB33" s="44"/>
    </row>
    <row r="34" spans="1:28" x14ac:dyDescent="0.25">
      <c r="A34" s="26" t="s">
        <v>273</v>
      </c>
      <c r="B34" s="26" t="s">
        <v>100</v>
      </c>
      <c r="C34" s="27">
        <v>0.86</v>
      </c>
      <c r="D34" s="64">
        <v>0.86</v>
      </c>
      <c r="E34" s="28"/>
      <c r="F34" s="76" t="s">
        <v>364</v>
      </c>
      <c r="G34" s="73">
        <v>738</v>
      </c>
      <c r="H34" s="73">
        <f t="shared" si="7"/>
        <v>634.67999999999995</v>
      </c>
      <c r="I34" s="56"/>
      <c r="J34" s="57"/>
      <c r="K34" s="58"/>
      <c r="L34" s="58"/>
      <c r="M34" s="37"/>
      <c r="N34" s="50"/>
      <c r="O34" s="38"/>
      <c r="P34" s="38"/>
      <c r="Q34" s="45"/>
      <c r="R34" s="48"/>
      <c r="S34" s="46"/>
      <c r="T34" s="46"/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327</v>
      </c>
      <c r="B35" s="26" t="s">
        <v>100</v>
      </c>
      <c r="C35" s="27">
        <v>0.09</v>
      </c>
      <c r="D35" s="64">
        <v>0.09</v>
      </c>
      <c r="E35" s="28"/>
      <c r="F35" s="29"/>
      <c r="G35" s="31"/>
      <c r="H35" s="31"/>
      <c r="I35" s="56"/>
      <c r="J35" s="57"/>
      <c r="K35" s="58"/>
      <c r="L35" s="58"/>
      <c r="M35" s="37"/>
      <c r="N35" s="50"/>
      <c r="O35" s="38"/>
      <c r="P35" s="38"/>
      <c r="Q35" s="45"/>
      <c r="R35" s="78" t="s">
        <v>364</v>
      </c>
      <c r="S35" s="75">
        <v>4800</v>
      </c>
      <c r="T35" s="75">
        <f t="shared" ref="T35:T36" si="11">D35*S35</f>
        <v>432</v>
      </c>
      <c r="U35" s="68"/>
      <c r="V35" s="69"/>
      <c r="W35" s="70"/>
      <c r="X35" s="70"/>
      <c r="Y35" s="43"/>
      <c r="Z35" s="53"/>
      <c r="AA35" s="44"/>
      <c r="AB35" s="44"/>
    </row>
    <row r="36" spans="1:28" x14ac:dyDescent="0.25">
      <c r="A36" s="26" t="s">
        <v>276</v>
      </c>
      <c r="B36" s="26" t="s">
        <v>100</v>
      </c>
      <c r="C36" s="27">
        <v>0.21</v>
      </c>
      <c r="D36" s="64">
        <v>0.21</v>
      </c>
      <c r="E36" s="28"/>
      <c r="F36" s="29"/>
      <c r="G36" s="31"/>
      <c r="H36" s="31"/>
      <c r="I36" s="56"/>
      <c r="J36" s="57"/>
      <c r="K36" s="58"/>
      <c r="L36" s="58"/>
      <c r="M36" s="37"/>
      <c r="N36" s="50"/>
      <c r="O36" s="38"/>
      <c r="P36" s="38"/>
      <c r="Q36" s="45"/>
      <c r="R36" s="48"/>
      <c r="S36" s="75">
        <v>3900</v>
      </c>
      <c r="T36" s="75">
        <f t="shared" si="11"/>
        <v>819</v>
      </c>
      <c r="U36" s="68"/>
      <c r="V36" s="69"/>
      <c r="W36" s="70"/>
      <c r="X36" s="70"/>
      <c r="Y36" s="43"/>
      <c r="Z36" s="53" t="s">
        <v>364</v>
      </c>
      <c r="AA36" s="44">
        <v>2400</v>
      </c>
      <c r="AB36" s="44">
        <f>D36*AA36</f>
        <v>504</v>
      </c>
    </row>
    <row r="37" spans="1:28" x14ac:dyDescent="0.25">
      <c r="A37" s="95" t="s">
        <v>326</v>
      </c>
      <c r="B37" s="95" t="s">
        <v>100</v>
      </c>
      <c r="C37" s="93">
        <v>0.21</v>
      </c>
      <c r="D37" s="96">
        <v>0</v>
      </c>
      <c r="E37" s="28"/>
      <c r="F37" s="29"/>
      <c r="G37" s="31"/>
      <c r="H37" s="31"/>
      <c r="I37" s="56"/>
      <c r="J37" s="57"/>
      <c r="K37" s="58"/>
      <c r="L37" s="58"/>
      <c r="M37" s="37"/>
      <c r="N37" s="50"/>
      <c r="O37" s="38"/>
      <c r="P37" s="38"/>
      <c r="Q37" s="45"/>
      <c r="R37" s="48"/>
      <c r="S37" s="46"/>
      <c r="T37" s="46"/>
      <c r="U37" s="68"/>
      <c r="V37" s="69"/>
      <c r="W37" s="70"/>
      <c r="X37" s="70"/>
      <c r="Y37" s="43"/>
      <c r="Z37" s="53"/>
      <c r="AA37" s="44"/>
      <c r="AB37" s="44"/>
    </row>
    <row r="38" spans="1:28" x14ac:dyDescent="0.25">
      <c r="A38" s="26" t="s">
        <v>52</v>
      </c>
      <c r="B38" s="26"/>
      <c r="C38" s="27">
        <v>0.21</v>
      </c>
      <c r="D38" s="64">
        <v>0.21</v>
      </c>
      <c r="E38" s="28"/>
      <c r="F38" s="29" t="s">
        <v>364</v>
      </c>
      <c r="G38" s="31">
        <v>338</v>
      </c>
      <c r="H38" s="31">
        <f>D38*G38</f>
        <v>70.98</v>
      </c>
      <c r="I38" s="56"/>
      <c r="J38" s="57"/>
      <c r="K38" s="58"/>
      <c r="L38" s="58"/>
      <c r="M38" s="37"/>
      <c r="N38" s="50"/>
      <c r="O38" s="38"/>
      <c r="P38" s="38"/>
      <c r="Q38" s="45"/>
      <c r="R38" s="48"/>
      <c r="S38" s="75">
        <v>560</v>
      </c>
      <c r="T38" s="75">
        <f>D38*S38</f>
        <v>117.6</v>
      </c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95" t="s">
        <v>325</v>
      </c>
      <c r="B39" s="95" t="s">
        <v>100</v>
      </c>
      <c r="C39" s="93">
        <v>2.14</v>
      </c>
      <c r="D39" s="96">
        <v>0</v>
      </c>
      <c r="E39" s="28"/>
      <c r="F39" s="29"/>
      <c r="G39" s="31"/>
      <c r="H39" s="31"/>
      <c r="I39" s="56"/>
      <c r="J39" s="57"/>
      <c r="K39" s="58"/>
      <c r="L39" s="58"/>
      <c r="M39" s="37"/>
      <c r="N39" s="50"/>
      <c r="O39" s="38"/>
      <c r="P39" s="38"/>
      <c r="Q39" s="45"/>
      <c r="R39" s="48"/>
      <c r="S39" s="46"/>
      <c r="T39" s="46"/>
      <c r="U39" s="68"/>
      <c r="V39" s="69"/>
      <c r="W39" s="70"/>
      <c r="X39" s="70"/>
      <c r="Y39" s="43"/>
      <c r="Z39" s="53"/>
      <c r="AA39" s="44"/>
      <c r="AB39" s="44"/>
    </row>
    <row r="40" spans="1:28" x14ac:dyDescent="0.25">
      <c r="A40" s="26" t="s">
        <v>324</v>
      </c>
      <c r="B40" s="26" t="s">
        <v>100</v>
      </c>
      <c r="C40" s="27">
        <v>4.28</v>
      </c>
      <c r="D40" s="64">
        <v>4.28</v>
      </c>
      <c r="E40" s="28"/>
      <c r="F40" s="29" t="s">
        <v>364</v>
      </c>
      <c r="G40" s="31">
        <v>283</v>
      </c>
      <c r="H40" s="31">
        <f>D40*G40</f>
        <v>1211.24</v>
      </c>
      <c r="I40" s="56"/>
      <c r="J40" s="57"/>
      <c r="K40" s="58"/>
      <c r="L40" s="58"/>
      <c r="M40" s="37"/>
      <c r="N40" s="50"/>
      <c r="O40" s="72">
        <v>265</v>
      </c>
      <c r="P40" s="72">
        <f>D40*O40</f>
        <v>1134.2</v>
      </c>
      <c r="Q40" s="45"/>
      <c r="R40" s="48"/>
      <c r="S40" s="46">
        <v>482</v>
      </c>
      <c r="T40" s="46">
        <f t="shared" ref="T40:T42" si="12">D40*S40</f>
        <v>2062.96</v>
      </c>
      <c r="U40" s="68"/>
      <c r="V40" s="69"/>
      <c r="W40" s="70"/>
      <c r="X40" s="70"/>
      <c r="Y40" s="43"/>
      <c r="Z40" s="53" t="s">
        <v>364</v>
      </c>
      <c r="AA40" s="44">
        <v>600</v>
      </c>
      <c r="AB40" s="44">
        <f t="shared" ref="AB40:AB41" si="13">D40*AA40</f>
        <v>2568</v>
      </c>
    </row>
    <row r="41" spans="1:28" x14ac:dyDescent="0.25">
      <c r="A41" s="26" t="s">
        <v>323</v>
      </c>
      <c r="B41" s="26" t="s">
        <v>100</v>
      </c>
      <c r="C41" s="27">
        <v>2.57</v>
      </c>
      <c r="D41" s="64">
        <v>2.75</v>
      </c>
      <c r="E41" s="28"/>
      <c r="F41" s="29"/>
      <c r="G41" s="31"/>
      <c r="H41" s="31"/>
      <c r="I41" s="56"/>
      <c r="J41" s="57"/>
      <c r="K41" s="58"/>
      <c r="L41" s="58"/>
      <c r="M41" s="37"/>
      <c r="N41" s="50"/>
      <c r="O41" s="38"/>
      <c r="P41" s="38"/>
      <c r="Q41" s="45"/>
      <c r="R41" s="48"/>
      <c r="S41" s="75">
        <v>696</v>
      </c>
      <c r="T41" s="75">
        <f t="shared" si="12"/>
        <v>1914</v>
      </c>
      <c r="U41" s="68"/>
      <c r="V41" s="69"/>
      <c r="W41" s="70"/>
      <c r="X41" s="70"/>
      <c r="Y41" s="43"/>
      <c r="Z41" s="53"/>
      <c r="AA41" s="44">
        <v>2000</v>
      </c>
      <c r="AB41" s="44">
        <f t="shared" si="13"/>
        <v>5500</v>
      </c>
    </row>
    <row r="42" spans="1:28" x14ac:dyDescent="0.25">
      <c r="A42" s="26" t="s">
        <v>277</v>
      </c>
      <c r="B42" s="26" t="s">
        <v>100</v>
      </c>
      <c r="C42" s="27">
        <v>0.64</v>
      </c>
      <c r="D42" s="64">
        <v>0.64</v>
      </c>
      <c r="E42" s="28"/>
      <c r="F42" s="76" t="s">
        <v>364</v>
      </c>
      <c r="G42" s="73">
        <v>738</v>
      </c>
      <c r="H42" s="73">
        <f>D42*G42</f>
        <v>472.32</v>
      </c>
      <c r="I42" s="56"/>
      <c r="J42" s="57"/>
      <c r="K42" s="58"/>
      <c r="L42" s="58"/>
      <c r="M42" s="37"/>
      <c r="N42" s="50"/>
      <c r="O42" s="38"/>
      <c r="P42" s="38"/>
      <c r="Q42" s="45"/>
      <c r="R42" s="79" t="s">
        <v>364</v>
      </c>
      <c r="S42" s="80">
        <v>1040</v>
      </c>
      <c r="T42" s="80">
        <f t="shared" si="12"/>
        <v>665.6</v>
      </c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26" t="s">
        <v>270</v>
      </c>
      <c r="B43" s="26" t="s">
        <v>100</v>
      </c>
      <c r="C43" s="27">
        <v>0.86</v>
      </c>
      <c r="D43" s="64">
        <v>0.86</v>
      </c>
      <c r="E43" s="28"/>
      <c r="F43" s="29"/>
      <c r="G43" s="73">
        <v>438</v>
      </c>
      <c r="H43" s="73">
        <f>D43*G43</f>
        <v>376.68</v>
      </c>
      <c r="I43" s="56"/>
      <c r="J43" s="57"/>
      <c r="K43" s="58"/>
      <c r="L43" s="58"/>
      <c r="M43" s="37"/>
      <c r="N43" s="50"/>
      <c r="O43" s="38"/>
      <c r="P43" s="38"/>
      <c r="Q43" s="45"/>
      <c r="R43" s="48"/>
      <c r="S43" s="46"/>
      <c r="T43" s="46"/>
      <c r="U43" s="68"/>
      <c r="V43" s="69"/>
      <c r="W43" s="70"/>
      <c r="X43" s="70"/>
      <c r="Y43" s="43"/>
      <c r="Z43" s="53"/>
      <c r="AA43" s="44"/>
      <c r="AB43" s="44"/>
    </row>
    <row r="44" spans="1:28" x14ac:dyDescent="0.25">
      <c r="A44" s="26" t="s">
        <v>322</v>
      </c>
      <c r="B44" s="26" t="s">
        <v>100</v>
      </c>
      <c r="C44" s="27">
        <v>0.43</v>
      </c>
      <c r="D44" s="64">
        <v>0.43</v>
      </c>
      <c r="E44" s="28"/>
      <c r="F44" s="29"/>
      <c r="G44" s="31"/>
      <c r="H44" s="31"/>
      <c r="I44" s="56"/>
      <c r="J44" s="57"/>
      <c r="K44" s="58">
        <v>1600</v>
      </c>
      <c r="L44" s="58">
        <f>D44*K44</f>
        <v>688</v>
      </c>
      <c r="M44" s="37"/>
      <c r="N44" s="50"/>
      <c r="O44" s="72">
        <v>800</v>
      </c>
      <c r="P44" s="72">
        <f t="shared" ref="P44:P46" si="14">D44*O44</f>
        <v>344</v>
      </c>
      <c r="Q44" s="45"/>
      <c r="R44" s="48"/>
      <c r="S44" s="46"/>
      <c r="T44" s="46"/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26" t="s">
        <v>321</v>
      </c>
      <c r="B45" s="26" t="s">
        <v>100</v>
      </c>
      <c r="C45" s="27">
        <v>1.93</v>
      </c>
      <c r="D45" s="64">
        <v>2</v>
      </c>
      <c r="E45" s="28"/>
      <c r="F45" s="29" t="s">
        <v>364</v>
      </c>
      <c r="G45" s="31">
        <v>620</v>
      </c>
      <c r="H45" s="31">
        <f>D45*G45</f>
        <v>1240</v>
      </c>
      <c r="I45" s="56"/>
      <c r="J45" s="57"/>
      <c r="K45" s="58"/>
      <c r="L45" s="58"/>
      <c r="M45" s="37"/>
      <c r="N45" s="50"/>
      <c r="O45" s="72">
        <v>365</v>
      </c>
      <c r="P45" s="72">
        <f t="shared" si="14"/>
        <v>730</v>
      </c>
      <c r="Q45" s="45"/>
      <c r="R45" s="48"/>
      <c r="S45" s="46">
        <v>940</v>
      </c>
      <c r="T45" s="46">
        <f t="shared" ref="T45:T48" si="15">D45*S45</f>
        <v>1880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26" t="s">
        <v>320</v>
      </c>
      <c r="B46" s="26" t="s">
        <v>100</v>
      </c>
      <c r="C46" s="27">
        <v>1.28</v>
      </c>
      <c r="D46" s="64">
        <v>1.3</v>
      </c>
      <c r="E46" s="28"/>
      <c r="F46" s="29"/>
      <c r="G46" s="31"/>
      <c r="H46" s="31"/>
      <c r="I46" s="56"/>
      <c r="J46" s="57"/>
      <c r="K46" s="58">
        <v>600</v>
      </c>
      <c r="L46" s="58">
        <f>D46*K46</f>
        <v>780</v>
      </c>
      <c r="M46" s="37"/>
      <c r="N46" s="50"/>
      <c r="O46" s="72">
        <v>378</v>
      </c>
      <c r="P46" s="72">
        <f t="shared" si="14"/>
        <v>491.40000000000003</v>
      </c>
      <c r="Q46" s="45"/>
      <c r="R46" s="48" t="s">
        <v>364</v>
      </c>
      <c r="S46" s="46">
        <v>720</v>
      </c>
      <c r="T46" s="46">
        <f t="shared" si="15"/>
        <v>936</v>
      </c>
      <c r="U46" s="68"/>
      <c r="V46" s="69"/>
      <c r="W46" s="70"/>
      <c r="X46" s="70"/>
      <c r="Y46" s="43"/>
      <c r="Z46" s="53"/>
      <c r="AA46" s="44">
        <v>400</v>
      </c>
      <c r="AB46" s="44">
        <f t="shared" ref="AB46:AB47" si="16">D46*AA46</f>
        <v>520</v>
      </c>
    </row>
    <row r="47" spans="1:28" x14ac:dyDescent="0.25">
      <c r="A47" s="26" t="s">
        <v>282</v>
      </c>
      <c r="B47" s="26" t="s">
        <v>100</v>
      </c>
      <c r="C47" s="27">
        <v>3.43</v>
      </c>
      <c r="D47" s="64">
        <v>3.5</v>
      </c>
      <c r="E47" s="28"/>
      <c r="F47" s="29"/>
      <c r="G47" s="31"/>
      <c r="H47" s="31"/>
      <c r="I47" s="56"/>
      <c r="J47" s="57"/>
      <c r="K47" s="58"/>
      <c r="L47" s="58"/>
      <c r="M47" s="37"/>
      <c r="N47" s="50"/>
      <c r="O47" s="38"/>
      <c r="P47" s="38"/>
      <c r="Q47" s="45"/>
      <c r="R47" s="48"/>
      <c r="S47" s="75">
        <v>159</v>
      </c>
      <c r="T47" s="75">
        <f t="shared" si="15"/>
        <v>556.5</v>
      </c>
      <c r="U47" s="68"/>
      <c r="V47" s="69"/>
      <c r="W47" s="70"/>
      <c r="X47" s="70"/>
      <c r="Y47" s="43"/>
      <c r="Z47" s="53"/>
      <c r="AA47" s="44">
        <v>240</v>
      </c>
      <c r="AB47" s="44">
        <f t="shared" si="16"/>
        <v>840</v>
      </c>
    </row>
    <row r="48" spans="1:28" x14ac:dyDescent="0.25">
      <c r="A48" s="26" t="s">
        <v>59</v>
      </c>
      <c r="B48" s="26"/>
      <c r="C48" s="27">
        <v>0.3</v>
      </c>
      <c r="D48" s="64">
        <v>0.5</v>
      </c>
      <c r="E48" s="28"/>
      <c r="F48" s="29"/>
      <c r="G48" s="31"/>
      <c r="H48" s="31"/>
      <c r="I48" s="56"/>
      <c r="J48" s="57"/>
      <c r="K48" s="58"/>
      <c r="L48" s="58"/>
      <c r="M48" s="37"/>
      <c r="N48" s="50"/>
      <c r="O48" s="38"/>
      <c r="P48" s="38"/>
      <c r="Q48" s="45"/>
      <c r="R48" s="48"/>
      <c r="S48" s="75">
        <v>670</v>
      </c>
      <c r="T48" s="75">
        <f t="shared" si="15"/>
        <v>335</v>
      </c>
      <c r="U48" s="68"/>
      <c r="V48" s="69"/>
      <c r="W48" s="70"/>
      <c r="X48" s="70"/>
      <c r="Y48" s="43"/>
      <c r="Z48" s="53"/>
      <c r="AA48" s="44"/>
      <c r="AB48" s="44"/>
    </row>
    <row r="49" spans="1:28" x14ac:dyDescent="0.25">
      <c r="A49" s="26" t="s">
        <v>131</v>
      </c>
      <c r="B49" s="26"/>
      <c r="C49" s="27">
        <v>2.57</v>
      </c>
      <c r="D49" s="64">
        <v>2.57</v>
      </c>
      <c r="E49" s="28"/>
      <c r="F49" s="29" t="s">
        <v>364</v>
      </c>
      <c r="G49" s="31">
        <v>13.8</v>
      </c>
      <c r="H49" s="31">
        <f>D49*G49</f>
        <v>35.466000000000001</v>
      </c>
      <c r="I49" s="56"/>
      <c r="J49" s="57"/>
      <c r="K49" s="58"/>
      <c r="L49" s="58"/>
      <c r="M49" s="37"/>
      <c r="N49" s="50"/>
      <c r="O49" s="38">
        <v>28</v>
      </c>
      <c r="P49" s="38">
        <f>D49*O49</f>
        <v>71.959999999999994</v>
      </c>
      <c r="Q49" s="45"/>
      <c r="R49" s="48"/>
      <c r="S49" s="46"/>
      <c r="T49" s="46"/>
      <c r="U49" s="68"/>
      <c r="V49" s="69"/>
      <c r="W49" s="70"/>
      <c r="X49" s="70"/>
      <c r="Y49" s="43"/>
      <c r="Z49" s="53"/>
      <c r="AA49" s="74">
        <v>20</v>
      </c>
      <c r="AB49" s="74">
        <f>D49*AA49</f>
        <v>51.4</v>
      </c>
    </row>
    <row r="50" spans="1:28" x14ac:dyDescent="0.25">
      <c r="A50" s="26" t="s">
        <v>319</v>
      </c>
      <c r="B50" s="26" t="s">
        <v>100</v>
      </c>
      <c r="C50" s="27">
        <v>2.14</v>
      </c>
      <c r="D50" s="64">
        <v>2.14</v>
      </c>
      <c r="E50" s="28"/>
      <c r="F50" s="29"/>
      <c r="G50" s="31"/>
      <c r="H50" s="31"/>
      <c r="I50" s="56"/>
      <c r="J50" s="57"/>
      <c r="K50" s="58"/>
      <c r="L50" s="58"/>
      <c r="M50" s="37"/>
      <c r="N50" s="50"/>
      <c r="O50" s="38"/>
      <c r="P50" s="38"/>
      <c r="Q50" s="45"/>
      <c r="R50" s="48"/>
      <c r="S50" s="75">
        <v>884</v>
      </c>
      <c r="T50" s="75">
        <f t="shared" ref="T50:T58" si="17">D50*S50</f>
        <v>1891.7600000000002</v>
      </c>
      <c r="U50" s="68"/>
      <c r="V50" s="69"/>
      <c r="W50" s="70"/>
      <c r="X50" s="70"/>
      <c r="Y50" s="43"/>
      <c r="Z50" s="53"/>
      <c r="AA50" s="44"/>
      <c r="AB50" s="44"/>
    </row>
    <row r="51" spans="1:28" x14ac:dyDescent="0.25">
      <c r="A51" s="26" t="s">
        <v>134</v>
      </c>
      <c r="B51" s="26"/>
      <c r="C51" s="27">
        <v>4.28</v>
      </c>
      <c r="D51" s="64">
        <v>4.3</v>
      </c>
      <c r="E51" s="28"/>
      <c r="F51" s="29" t="s">
        <v>364</v>
      </c>
      <c r="G51" s="31">
        <v>638</v>
      </c>
      <c r="H51" s="31">
        <f t="shared" ref="H51:H52" si="18">D51*G51</f>
        <v>2743.4</v>
      </c>
      <c r="I51" s="56"/>
      <c r="J51" s="57"/>
      <c r="K51" s="81">
        <v>600</v>
      </c>
      <c r="L51" s="81">
        <f t="shared" ref="L51:L52" si="19">D51*K51</f>
        <v>2580</v>
      </c>
      <c r="M51" s="37"/>
      <c r="N51" s="50"/>
      <c r="O51" s="38"/>
      <c r="P51" s="38"/>
      <c r="Q51" s="45"/>
      <c r="R51" s="48"/>
      <c r="S51" s="46">
        <v>675</v>
      </c>
      <c r="T51" s="46">
        <f t="shared" si="17"/>
        <v>2902.5</v>
      </c>
      <c r="U51" s="68"/>
      <c r="V51" s="69"/>
      <c r="W51" s="70"/>
      <c r="X51" s="70"/>
      <c r="Y51" s="43"/>
      <c r="Z51" s="53" t="s">
        <v>364</v>
      </c>
      <c r="AA51" s="44">
        <v>500</v>
      </c>
      <c r="AB51" s="44">
        <f t="shared" ref="AB51:AB52" si="20">D51*AA51</f>
        <v>2150</v>
      </c>
    </row>
    <row r="52" spans="1:28" x14ac:dyDescent="0.25">
      <c r="A52" s="26" t="s">
        <v>61</v>
      </c>
      <c r="B52" s="26"/>
      <c r="C52" s="27">
        <v>4.71</v>
      </c>
      <c r="D52" s="64">
        <v>4.75</v>
      </c>
      <c r="E52" s="28"/>
      <c r="F52" s="29" t="s">
        <v>364</v>
      </c>
      <c r="G52" s="31">
        <v>258</v>
      </c>
      <c r="H52" s="31">
        <f t="shared" si="18"/>
        <v>1225.5</v>
      </c>
      <c r="I52" s="56"/>
      <c r="J52" s="57"/>
      <c r="K52" s="81">
        <v>300</v>
      </c>
      <c r="L52" s="81">
        <f t="shared" si="19"/>
        <v>1425</v>
      </c>
      <c r="M52" s="37"/>
      <c r="N52" s="50"/>
      <c r="O52" s="38"/>
      <c r="P52" s="38"/>
      <c r="Q52" s="45"/>
      <c r="R52" s="48"/>
      <c r="S52" s="46">
        <v>314</v>
      </c>
      <c r="T52" s="46">
        <f t="shared" si="17"/>
        <v>1491.5</v>
      </c>
      <c r="U52" s="68"/>
      <c r="V52" s="69"/>
      <c r="W52" s="70"/>
      <c r="X52" s="70"/>
      <c r="Y52" s="43"/>
      <c r="Z52" s="53"/>
      <c r="AA52" s="44">
        <v>400</v>
      </c>
      <c r="AB52" s="44">
        <f t="shared" si="20"/>
        <v>1900</v>
      </c>
    </row>
    <row r="53" spans="1:28" x14ac:dyDescent="0.25">
      <c r="A53" s="26" t="s">
        <v>284</v>
      </c>
      <c r="B53" s="26" t="s">
        <v>123</v>
      </c>
      <c r="C53" s="27">
        <v>4.28</v>
      </c>
      <c r="D53" s="64">
        <v>4.3</v>
      </c>
      <c r="E53" s="28"/>
      <c r="F53" s="29"/>
      <c r="G53" s="31"/>
      <c r="H53" s="31"/>
      <c r="I53" s="56"/>
      <c r="J53" s="57"/>
      <c r="K53" s="58"/>
      <c r="L53" s="58"/>
      <c r="M53" s="37"/>
      <c r="N53" s="50"/>
      <c r="O53" s="38"/>
      <c r="P53" s="38"/>
      <c r="Q53" s="45"/>
      <c r="R53" s="48"/>
      <c r="S53" s="75">
        <v>320</v>
      </c>
      <c r="T53" s="75">
        <f t="shared" si="17"/>
        <v>1376</v>
      </c>
      <c r="U53" s="68"/>
      <c r="V53" s="69"/>
      <c r="W53" s="70"/>
      <c r="X53" s="70"/>
      <c r="Y53" s="43"/>
      <c r="Z53" s="53"/>
      <c r="AA53" s="44"/>
      <c r="AB53" s="44"/>
    </row>
    <row r="54" spans="1:28" x14ac:dyDescent="0.25">
      <c r="A54" s="26" t="s">
        <v>137</v>
      </c>
      <c r="B54" s="26"/>
      <c r="C54" s="27">
        <v>14.13</v>
      </c>
      <c r="D54" s="64">
        <v>14.25</v>
      </c>
      <c r="E54" s="28"/>
      <c r="F54" s="29" t="s">
        <v>364</v>
      </c>
      <c r="G54" s="31">
        <v>178</v>
      </c>
      <c r="H54" s="31">
        <f>D54*G54</f>
        <v>2536.5</v>
      </c>
      <c r="I54" s="56"/>
      <c r="J54" s="57"/>
      <c r="K54" s="58"/>
      <c r="L54" s="58"/>
      <c r="M54" s="37"/>
      <c r="N54" s="50"/>
      <c r="O54" s="38"/>
      <c r="P54" s="38"/>
      <c r="Q54" s="45"/>
      <c r="R54" s="48"/>
      <c r="S54" s="75">
        <v>139</v>
      </c>
      <c r="T54" s="75">
        <f t="shared" si="17"/>
        <v>1980.75</v>
      </c>
      <c r="U54" s="68"/>
      <c r="V54" s="69"/>
      <c r="W54" s="70"/>
      <c r="X54" s="70"/>
      <c r="Y54" s="43"/>
      <c r="Z54" s="53"/>
      <c r="AA54" s="44"/>
      <c r="AB54" s="44"/>
    </row>
    <row r="55" spans="1:28" x14ac:dyDescent="0.25">
      <c r="A55" s="26" t="s">
        <v>138</v>
      </c>
      <c r="B55" s="26"/>
      <c r="C55" s="27">
        <v>8.99</v>
      </c>
      <c r="D55" s="64">
        <v>9</v>
      </c>
      <c r="E55" s="28"/>
      <c r="F55" s="29"/>
      <c r="G55" s="31"/>
      <c r="H55" s="31"/>
      <c r="I55" s="56"/>
      <c r="J55" s="57"/>
      <c r="K55" s="58"/>
      <c r="L55" s="58"/>
      <c r="M55" s="37"/>
      <c r="N55" s="50"/>
      <c r="O55" s="72">
        <v>118</v>
      </c>
      <c r="P55" s="72">
        <f t="shared" ref="P55:P56" si="21">D55*O55</f>
        <v>1062</v>
      </c>
      <c r="Q55" s="45"/>
      <c r="R55" s="48"/>
      <c r="S55" s="46">
        <v>199</v>
      </c>
      <c r="T55" s="46">
        <f t="shared" si="17"/>
        <v>1791</v>
      </c>
      <c r="U55" s="68"/>
      <c r="V55" s="69"/>
      <c r="W55" s="70">
        <v>480</v>
      </c>
      <c r="X55" s="70">
        <f>D55*W55</f>
        <v>4320</v>
      </c>
      <c r="Y55" s="43"/>
      <c r="Z55" s="53"/>
      <c r="AA55" s="44"/>
      <c r="AB55" s="44"/>
    </row>
    <row r="56" spans="1:28" x14ac:dyDescent="0.25">
      <c r="A56" s="26" t="s">
        <v>315</v>
      </c>
      <c r="B56" s="26" t="s">
        <v>100</v>
      </c>
      <c r="C56" s="27">
        <v>0.43</v>
      </c>
      <c r="D56" s="64">
        <v>0.5</v>
      </c>
      <c r="E56" s="28"/>
      <c r="F56" s="29" t="s">
        <v>364</v>
      </c>
      <c r="G56" s="31">
        <v>268</v>
      </c>
      <c r="H56" s="31">
        <f t="shared" ref="H56:H57" si="22">D56*G56</f>
        <v>134</v>
      </c>
      <c r="I56" s="56"/>
      <c r="J56" s="57"/>
      <c r="K56" s="58"/>
      <c r="L56" s="58"/>
      <c r="M56" s="37"/>
      <c r="N56" s="50"/>
      <c r="O56" s="72">
        <v>320</v>
      </c>
      <c r="P56" s="72">
        <f t="shared" si="21"/>
        <v>160</v>
      </c>
      <c r="Q56" s="45"/>
      <c r="R56" s="48"/>
      <c r="S56" s="46">
        <v>690</v>
      </c>
      <c r="T56" s="46">
        <f t="shared" si="17"/>
        <v>345</v>
      </c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26" t="s">
        <v>65</v>
      </c>
      <c r="B57" s="26"/>
      <c r="C57" s="27">
        <v>1.71</v>
      </c>
      <c r="D57" s="64">
        <v>1.75</v>
      </c>
      <c r="E57" s="28"/>
      <c r="F57" s="29" t="s">
        <v>364</v>
      </c>
      <c r="G57" s="31">
        <v>738</v>
      </c>
      <c r="H57" s="31">
        <f t="shared" si="22"/>
        <v>1291.5</v>
      </c>
      <c r="I57" s="56"/>
      <c r="J57" s="57"/>
      <c r="K57" s="58"/>
      <c r="L57" s="58"/>
      <c r="M57" s="37"/>
      <c r="N57" s="50"/>
      <c r="O57" s="38"/>
      <c r="P57" s="38"/>
      <c r="Q57" s="45"/>
      <c r="R57" s="78"/>
      <c r="S57" s="75">
        <v>1058</v>
      </c>
      <c r="T57" s="75">
        <f t="shared" si="17"/>
        <v>1851.5</v>
      </c>
      <c r="U57" s="68"/>
      <c r="V57" s="69"/>
      <c r="W57" s="70"/>
      <c r="X57" s="70"/>
      <c r="Y57" s="43"/>
      <c r="Z57" s="53"/>
      <c r="AA57" s="44"/>
      <c r="AB57" s="44"/>
    </row>
    <row r="58" spans="1:28" x14ac:dyDescent="0.25">
      <c r="A58" s="26" t="s">
        <v>139</v>
      </c>
      <c r="B58" s="26"/>
      <c r="C58" s="27">
        <v>0.43</v>
      </c>
      <c r="D58" s="64">
        <v>0.43</v>
      </c>
      <c r="E58" s="28"/>
      <c r="F58" s="29"/>
      <c r="G58" s="31"/>
      <c r="H58" s="31"/>
      <c r="I58" s="56"/>
      <c r="J58" s="57"/>
      <c r="K58" s="58"/>
      <c r="L58" s="58"/>
      <c r="M58" s="37"/>
      <c r="N58" s="50"/>
      <c r="O58" s="38"/>
      <c r="P58" s="38"/>
      <c r="Q58" s="45"/>
      <c r="R58" s="78" t="s">
        <v>364</v>
      </c>
      <c r="S58" s="75">
        <v>1522</v>
      </c>
      <c r="T58" s="75">
        <f t="shared" si="17"/>
        <v>654.46</v>
      </c>
      <c r="U58" s="68"/>
      <c r="V58" s="69"/>
      <c r="W58" s="70"/>
      <c r="X58" s="70"/>
      <c r="Y58" s="43"/>
      <c r="Z58" s="53"/>
      <c r="AA58" s="44"/>
      <c r="AB58" s="44"/>
    </row>
    <row r="59" spans="1:28" x14ac:dyDescent="0.25">
      <c r="A59" s="26" t="s">
        <v>146</v>
      </c>
      <c r="B59" s="26"/>
      <c r="C59" s="27">
        <v>1.28</v>
      </c>
      <c r="D59" s="64">
        <v>1.5</v>
      </c>
      <c r="E59" s="28"/>
      <c r="F59" s="29"/>
      <c r="G59" s="31"/>
      <c r="H59" s="31"/>
      <c r="I59" s="56"/>
      <c r="J59" s="57"/>
      <c r="K59" s="81">
        <v>600</v>
      </c>
      <c r="L59" s="81">
        <f t="shared" ref="L59:L60" si="23">D59*K59</f>
        <v>900</v>
      </c>
      <c r="M59" s="37"/>
      <c r="N59" s="50"/>
      <c r="O59" s="38"/>
      <c r="P59" s="38"/>
      <c r="Q59" s="45"/>
      <c r="R59" s="48"/>
      <c r="S59" s="46"/>
      <c r="T59" s="46"/>
      <c r="U59" s="68"/>
      <c r="V59" s="69"/>
      <c r="W59" s="70"/>
      <c r="X59" s="70"/>
      <c r="Y59" s="43"/>
      <c r="Z59" s="53"/>
      <c r="AA59" s="44"/>
      <c r="AB59" s="44"/>
    </row>
    <row r="60" spans="1:28" x14ac:dyDescent="0.25">
      <c r="A60" s="26" t="s">
        <v>181</v>
      </c>
      <c r="B60" s="26"/>
      <c r="C60" s="27">
        <v>3.43</v>
      </c>
      <c r="D60" s="64">
        <v>3.5</v>
      </c>
      <c r="E60" s="28"/>
      <c r="F60" s="29" t="s">
        <v>364</v>
      </c>
      <c r="G60" s="31">
        <v>398</v>
      </c>
      <c r="H60" s="31">
        <f>D60*G60</f>
        <v>1393</v>
      </c>
      <c r="I60" s="56"/>
      <c r="J60" s="57"/>
      <c r="K60" s="81">
        <v>750</v>
      </c>
      <c r="L60" s="81">
        <f t="shared" si="23"/>
        <v>2625</v>
      </c>
      <c r="M60" s="37"/>
      <c r="N60" s="50"/>
      <c r="O60" s="38"/>
      <c r="P60" s="38"/>
      <c r="Q60" s="45"/>
      <c r="R60" s="48"/>
      <c r="S60" s="80">
        <v>960</v>
      </c>
      <c r="T60" s="80">
        <f t="shared" ref="T60:T68" si="24">D60*S60</f>
        <v>3360</v>
      </c>
      <c r="U60" s="68"/>
      <c r="V60" s="69"/>
      <c r="W60" s="70"/>
      <c r="X60" s="70"/>
      <c r="Y60" s="43"/>
      <c r="Z60" s="53"/>
      <c r="AA60" s="44"/>
      <c r="AB60" s="44"/>
    </row>
    <row r="61" spans="1:28" x14ac:dyDescent="0.25">
      <c r="A61" s="26" t="s">
        <v>147</v>
      </c>
      <c r="B61" s="26"/>
      <c r="C61" s="27">
        <v>0.13</v>
      </c>
      <c r="D61" s="64">
        <v>0.2</v>
      </c>
      <c r="E61" s="28"/>
      <c r="F61" s="29"/>
      <c r="G61" s="31"/>
      <c r="H61" s="31"/>
      <c r="I61" s="56"/>
      <c r="J61" s="57"/>
      <c r="K61" s="58"/>
      <c r="L61" s="58"/>
      <c r="M61" s="37"/>
      <c r="N61" s="50"/>
      <c r="O61" s="38"/>
      <c r="P61" s="38"/>
      <c r="Q61" s="45"/>
      <c r="R61" s="48"/>
      <c r="S61" s="75">
        <v>3600</v>
      </c>
      <c r="T61" s="75">
        <f t="shared" si="24"/>
        <v>720</v>
      </c>
      <c r="U61" s="68"/>
      <c r="V61" s="69"/>
      <c r="W61" s="70"/>
      <c r="X61" s="70"/>
      <c r="Y61" s="43"/>
      <c r="Z61" s="53"/>
      <c r="AA61" s="44"/>
      <c r="AB61" s="44"/>
    </row>
    <row r="62" spans="1:28" x14ac:dyDescent="0.25">
      <c r="A62" s="26" t="s">
        <v>316</v>
      </c>
      <c r="B62" s="26" t="s">
        <v>123</v>
      </c>
      <c r="C62" s="27">
        <v>2.14</v>
      </c>
      <c r="D62" s="64">
        <v>2.5</v>
      </c>
      <c r="E62" s="28"/>
      <c r="F62" s="29" t="s">
        <v>364</v>
      </c>
      <c r="G62" s="31">
        <v>124</v>
      </c>
      <c r="H62" s="31">
        <f>D62*G62</f>
        <v>310</v>
      </c>
      <c r="I62" s="56"/>
      <c r="J62" s="57"/>
      <c r="K62" s="58"/>
      <c r="L62" s="58"/>
      <c r="M62" s="37"/>
      <c r="N62" s="50"/>
      <c r="O62" s="72">
        <v>85</v>
      </c>
      <c r="P62" s="72">
        <f>D62*O62</f>
        <v>212.5</v>
      </c>
      <c r="Q62" s="45"/>
      <c r="R62" s="48"/>
      <c r="S62" s="46">
        <v>200</v>
      </c>
      <c r="T62" s="46">
        <f t="shared" si="24"/>
        <v>500</v>
      </c>
      <c r="U62" s="68"/>
      <c r="V62" s="69"/>
      <c r="W62" s="70"/>
      <c r="X62" s="70"/>
      <c r="Y62" s="43"/>
      <c r="Z62" s="53"/>
      <c r="AA62" s="44"/>
      <c r="AB62" s="44"/>
    </row>
    <row r="63" spans="1:28" x14ac:dyDescent="0.25">
      <c r="A63" s="26" t="s">
        <v>317</v>
      </c>
      <c r="B63" s="26" t="s">
        <v>100</v>
      </c>
      <c r="C63" s="27">
        <v>4.28</v>
      </c>
      <c r="D63" s="64">
        <v>4.3</v>
      </c>
      <c r="E63" s="28"/>
      <c r="F63" s="29"/>
      <c r="G63" s="31"/>
      <c r="H63" s="31"/>
      <c r="I63" s="56"/>
      <c r="J63" s="57"/>
      <c r="K63" s="58"/>
      <c r="L63" s="58"/>
      <c r="M63" s="37"/>
      <c r="N63" s="50"/>
      <c r="O63" s="38"/>
      <c r="P63" s="38"/>
      <c r="Q63" s="45"/>
      <c r="R63" s="48"/>
      <c r="S63" s="75">
        <v>750</v>
      </c>
      <c r="T63" s="75">
        <f t="shared" si="24"/>
        <v>3225</v>
      </c>
      <c r="U63" s="68"/>
      <c r="V63" s="69"/>
      <c r="W63" s="70"/>
      <c r="X63" s="70"/>
      <c r="Y63" s="43"/>
      <c r="Z63" s="53"/>
      <c r="AA63" s="44"/>
      <c r="AB63" s="44"/>
    </row>
    <row r="64" spans="1:28" x14ac:dyDescent="0.25">
      <c r="A64" s="26" t="s">
        <v>318</v>
      </c>
      <c r="B64" s="26" t="s">
        <v>100</v>
      </c>
      <c r="C64" s="27">
        <v>2.14</v>
      </c>
      <c r="D64" s="64">
        <v>2.25</v>
      </c>
      <c r="E64" s="28"/>
      <c r="F64" s="29"/>
      <c r="G64" s="31"/>
      <c r="H64" s="31"/>
      <c r="I64" s="56"/>
      <c r="J64" s="57"/>
      <c r="K64" s="58">
        <v>300</v>
      </c>
      <c r="L64" s="58">
        <f t="shared" ref="L64:L71" si="25">D64*K64</f>
        <v>675</v>
      </c>
      <c r="M64" s="37"/>
      <c r="N64" s="50"/>
      <c r="O64" s="72">
        <v>105</v>
      </c>
      <c r="P64" s="72">
        <f t="shared" ref="P64:P66" si="26">D64*O64</f>
        <v>236.25</v>
      </c>
      <c r="Q64" s="45"/>
      <c r="R64" s="48"/>
      <c r="S64" s="46">
        <v>118</v>
      </c>
      <c r="T64" s="46">
        <f t="shared" si="24"/>
        <v>265.5</v>
      </c>
      <c r="U64" s="68"/>
      <c r="V64" s="69"/>
      <c r="W64" s="70"/>
      <c r="X64" s="70"/>
      <c r="Y64" s="43"/>
      <c r="Z64" s="53"/>
      <c r="AA64" s="44">
        <v>160</v>
      </c>
      <c r="AB64" s="44">
        <f>D64*AA64</f>
        <v>360</v>
      </c>
    </row>
    <row r="65" spans="1:28" x14ac:dyDescent="0.25">
      <c r="A65" s="26" t="s">
        <v>155</v>
      </c>
      <c r="B65" s="26"/>
      <c r="C65" s="27">
        <v>1.28</v>
      </c>
      <c r="D65" s="64">
        <v>1.3</v>
      </c>
      <c r="E65" s="28"/>
      <c r="F65" s="29" t="s">
        <v>364</v>
      </c>
      <c r="G65" s="31">
        <v>238</v>
      </c>
      <c r="H65" s="31">
        <f t="shared" ref="H65:H66" si="27">D65*G65</f>
        <v>309.40000000000003</v>
      </c>
      <c r="I65" s="56"/>
      <c r="J65" s="57"/>
      <c r="K65" s="58">
        <v>450</v>
      </c>
      <c r="L65" s="58">
        <f t="shared" si="25"/>
        <v>585</v>
      </c>
      <c r="M65" s="37"/>
      <c r="N65" s="50"/>
      <c r="O65" s="72">
        <v>140</v>
      </c>
      <c r="P65" s="72">
        <f t="shared" si="26"/>
        <v>182</v>
      </c>
      <c r="Q65" s="45"/>
      <c r="R65" s="48"/>
      <c r="S65" s="46">
        <v>240</v>
      </c>
      <c r="T65" s="46">
        <f t="shared" si="24"/>
        <v>312</v>
      </c>
      <c r="U65" s="68"/>
      <c r="V65" s="69"/>
      <c r="W65" s="70"/>
      <c r="X65" s="70"/>
      <c r="Y65" s="43"/>
      <c r="Z65" s="53"/>
      <c r="AA65" s="44"/>
      <c r="AB65" s="44"/>
    </row>
    <row r="66" spans="1:28" x14ac:dyDescent="0.25">
      <c r="A66" s="26" t="s">
        <v>158</v>
      </c>
      <c r="B66" s="26"/>
      <c r="C66" s="27">
        <v>6.42</v>
      </c>
      <c r="D66" s="64">
        <v>6.5</v>
      </c>
      <c r="E66" s="28"/>
      <c r="F66" s="29"/>
      <c r="G66" s="31">
        <v>158</v>
      </c>
      <c r="H66" s="31">
        <f t="shared" si="27"/>
        <v>1027</v>
      </c>
      <c r="I66" s="56"/>
      <c r="J66" s="57"/>
      <c r="K66" s="58">
        <v>225</v>
      </c>
      <c r="L66" s="58">
        <f t="shared" si="25"/>
        <v>1462.5</v>
      </c>
      <c r="M66" s="37"/>
      <c r="N66" s="50"/>
      <c r="O66" s="72">
        <v>75</v>
      </c>
      <c r="P66" s="72">
        <f t="shared" si="26"/>
        <v>487.5</v>
      </c>
      <c r="Q66" s="45"/>
      <c r="R66" s="48"/>
      <c r="S66" s="46">
        <v>174</v>
      </c>
      <c r="T66" s="46">
        <f t="shared" si="24"/>
        <v>1131</v>
      </c>
      <c r="U66" s="68"/>
      <c r="V66" s="69"/>
      <c r="W66" s="70"/>
      <c r="X66" s="70"/>
      <c r="Y66" s="43"/>
      <c r="Z66" s="53"/>
      <c r="AA66" s="44">
        <v>240</v>
      </c>
      <c r="AB66" s="44">
        <f>D66*AA66</f>
        <v>1560</v>
      </c>
    </row>
    <row r="67" spans="1:28" x14ac:dyDescent="0.25">
      <c r="A67" s="26" t="s">
        <v>159</v>
      </c>
      <c r="B67" s="26"/>
      <c r="C67" s="27">
        <v>0.43</v>
      </c>
      <c r="D67" s="64">
        <v>0.5</v>
      </c>
      <c r="E67" s="28"/>
      <c r="F67" s="29"/>
      <c r="G67" s="31"/>
      <c r="H67" s="31"/>
      <c r="I67" s="56"/>
      <c r="J67" s="82" t="s">
        <v>364</v>
      </c>
      <c r="K67" s="81">
        <v>300</v>
      </c>
      <c r="L67" s="81">
        <f t="shared" si="25"/>
        <v>150</v>
      </c>
      <c r="M67" s="37"/>
      <c r="N67" s="50"/>
      <c r="O67" s="38"/>
      <c r="P67" s="38"/>
      <c r="Q67" s="45"/>
      <c r="R67" s="48" t="s">
        <v>364</v>
      </c>
      <c r="S67" s="46">
        <v>395</v>
      </c>
      <c r="T67" s="46">
        <f t="shared" si="24"/>
        <v>197.5</v>
      </c>
      <c r="U67" s="68"/>
      <c r="V67" s="69"/>
      <c r="W67" s="70"/>
      <c r="X67" s="70"/>
      <c r="Y67" s="43"/>
      <c r="Z67" s="53"/>
      <c r="AA67" s="44"/>
      <c r="AB67" s="44"/>
    </row>
    <row r="68" spans="1:28" x14ac:dyDescent="0.25">
      <c r="A68" s="26" t="s">
        <v>74</v>
      </c>
      <c r="B68" s="26"/>
      <c r="C68" s="27">
        <v>1.28</v>
      </c>
      <c r="D68" s="64">
        <v>1.3</v>
      </c>
      <c r="E68" s="28"/>
      <c r="F68" s="29"/>
      <c r="G68" s="31">
        <v>318</v>
      </c>
      <c r="H68" s="31">
        <f t="shared" ref="H68:H73" si="28">D68*G68</f>
        <v>413.40000000000003</v>
      </c>
      <c r="I68" s="56"/>
      <c r="J68" s="57"/>
      <c r="K68" s="58">
        <v>300</v>
      </c>
      <c r="L68" s="58">
        <f t="shared" si="25"/>
        <v>390</v>
      </c>
      <c r="M68" s="37"/>
      <c r="N68" s="50"/>
      <c r="O68" s="72">
        <v>120</v>
      </c>
      <c r="P68" s="72">
        <f t="shared" ref="P68:P74" si="29">D68*O68</f>
        <v>156</v>
      </c>
      <c r="Q68" s="45"/>
      <c r="R68" s="48"/>
      <c r="S68" s="46">
        <v>288</v>
      </c>
      <c r="T68" s="46">
        <f t="shared" si="24"/>
        <v>374.40000000000003</v>
      </c>
      <c r="U68" s="68"/>
      <c r="V68" s="69"/>
      <c r="W68" s="70"/>
      <c r="X68" s="70"/>
      <c r="Y68" s="43"/>
      <c r="Z68" s="53"/>
      <c r="AA68" s="44">
        <v>200</v>
      </c>
      <c r="AB68" s="44">
        <f t="shared" ref="AB68:AB70" si="30">D68*AA68</f>
        <v>260</v>
      </c>
    </row>
    <row r="69" spans="1:28" x14ac:dyDescent="0.25">
      <c r="A69" s="26" t="s">
        <v>314</v>
      </c>
      <c r="B69" s="26" t="s">
        <v>123</v>
      </c>
      <c r="C69" s="27">
        <v>1.71</v>
      </c>
      <c r="D69" s="64">
        <v>1.75</v>
      </c>
      <c r="E69" s="28"/>
      <c r="F69" s="29" t="s">
        <v>364</v>
      </c>
      <c r="G69" s="31">
        <v>48</v>
      </c>
      <c r="H69" s="31">
        <f t="shared" si="28"/>
        <v>84</v>
      </c>
      <c r="I69" s="56"/>
      <c r="J69" s="57"/>
      <c r="K69" s="58">
        <v>150</v>
      </c>
      <c r="L69" s="58">
        <f t="shared" si="25"/>
        <v>262.5</v>
      </c>
      <c r="M69" s="37"/>
      <c r="N69" s="50"/>
      <c r="O69" s="72">
        <v>40</v>
      </c>
      <c r="P69" s="72">
        <f t="shared" si="29"/>
        <v>70</v>
      </c>
      <c r="Q69" s="45"/>
      <c r="R69" s="48"/>
      <c r="S69" s="46"/>
      <c r="T69" s="46"/>
      <c r="U69" s="68"/>
      <c r="V69" s="69"/>
      <c r="W69" s="70"/>
      <c r="X69" s="70"/>
      <c r="Y69" s="43"/>
      <c r="Z69" s="53"/>
      <c r="AA69" s="44">
        <v>100</v>
      </c>
      <c r="AB69" s="44">
        <f t="shared" si="30"/>
        <v>175</v>
      </c>
    </row>
    <row r="70" spans="1:28" x14ac:dyDescent="0.25">
      <c r="A70" s="26" t="s">
        <v>76</v>
      </c>
      <c r="B70" s="26"/>
      <c r="C70" s="27">
        <v>0.43</v>
      </c>
      <c r="D70" s="64">
        <v>0.45</v>
      </c>
      <c r="E70" s="28"/>
      <c r="F70" s="29" t="s">
        <v>364</v>
      </c>
      <c r="G70" s="31">
        <v>874</v>
      </c>
      <c r="H70" s="31">
        <f t="shared" si="28"/>
        <v>393.3</v>
      </c>
      <c r="I70" s="56"/>
      <c r="J70" s="57" t="s">
        <v>364</v>
      </c>
      <c r="K70" s="58">
        <v>600</v>
      </c>
      <c r="L70" s="58">
        <f t="shared" si="25"/>
        <v>270</v>
      </c>
      <c r="M70" s="37"/>
      <c r="N70" s="50"/>
      <c r="O70" s="72">
        <v>235</v>
      </c>
      <c r="P70" s="72">
        <f t="shared" si="29"/>
        <v>105.75</v>
      </c>
      <c r="Q70" s="45"/>
      <c r="R70" s="48"/>
      <c r="S70" s="46">
        <v>784</v>
      </c>
      <c r="T70" s="46">
        <f t="shared" ref="T70:T71" si="31">D70*S70</f>
        <v>352.8</v>
      </c>
      <c r="U70" s="68"/>
      <c r="V70" s="69"/>
      <c r="W70" s="70"/>
      <c r="X70" s="70"/>
      <c r="Y70" s="43"/>
      <c r="Z70" s="53"/>
      <c r="AA70" s="44">
        <v>1200</v>
      </c>
      <c r="AB70" s="44">
        <f t="shared" si="30"/>
        <v>540</v>
      </c>
    </row>
    <row r="71" spans="1:28" x14ac:dyDescent="0.25">
      <c r="A71" s="26" t="s">
        <v>165</v>
      </c>
      <c r="B71" s="26"/>
      <c r="C71" s="27">
        <v>0.86</v>
      </c>
      <c r="D71" s="64">
        <v>0.9</v>
      </c>
      <c r="E71" s="28"/>
      <c r="F71" s="29" t="s">
        <v>364</v>
      </c>
      <c r="G71" s="31">
        <v>168</v>
      </c>
      <c r="H71" s="31">
        <f t="shared" si="28"/>
        <v>151.20000000000002</v>
      </c>
      <c r="I71" s="56"/>
      <c r="J71" s="57"/>
      <c r="K71" s="58">
        <v>180</v>
      </c>
      <c r="L71" s="58">
        <f t="shared" si="25"/>
        <v>162</v>
      </c>
      <c r="M71" s="37"/>
      <c r="N71" s="50"/>
      <c r="O71" s="72">
        <v>105</v>
      </c>
      <c r="P71" s="72">
        <f t="shared" si="29"/>
        <v>94.5</v>
      </c>
      <c r="Q71" s="45"/>
      <c r="R71" s="48"/>
      <c r="S71" s="46">
        <v>274</v>
      </c>
      <c r="T71" s="46">
        <f t="shared" si="31"/>
        <v>246.6</v>
      </c>
      <c r="U71" s="68"/>
      <c r="V71" s="69"/>
      <c r="W71" s="70"/>
      <c r="X71" s="70"/>
      <c r="Y71" s="43"/>
      <c r="Z71" s="53"/>
      <c r="AA71" s="44"/>
      <c r="AB71" s="44"/>
    </row>
    <row r="72" spans="1:28" x14ac:dyDescent="0.25">
      <c r="A72" s="26" t="s">
        <v>77</v>
      </c>
      <c r="B72" s="26"/>
      <c r="C72" s="27">
        <v>1.28</v>
      </c>
      <c r="D72" s="64">
        <v>1.28</v>
      </c>
      <c r="E72" s="28"/>
      <c r="F72" s="29" t="s">
        <v>364</v>
      </c>
      <c r="G72" s="31">
        <v>38</v>
      </c>
      <c r="H72" s="31">
        <f t="shared" si="28"/>
        <v>48.64</v>
      </c>
      <c r="I72" s="56"/>
      <c r="J72" s="57"/>
      <c r="K72" s="58"/>
      <c r="L72" s="58"/>
      <c r="M72" s="37"/>
      <c r="N72" s="50"/>
      <c r="O72" s="72">
        <v>31.5</v>
      </c>
      <c r="P72" s="72">
        <f t="shared" si="29"/>
        <v>40.32</v>
      </c>
      <c r="Q72" s="45"/>
      <c r="R72" s="48"/>
      <c r="S72" s="46"/>
      <c r="T72" s="46"/>
      <c r="U72" s="68"/>
      <c r="V72" s="69"/>
      <c r="W72" s="70"/>
      <c r="X72" s="70"/>
      <c r="Y72" s="43"/>
      <c r="Z72" s="53" t="s">
        <v>364</v>
      </c>
      <c r="AA72" s="44">
        <v>40</v>
      </c>
      <c r="AB72" s="44">
        <f t="shared" ref="AB72:AB73" si="32">D72*AA72</f>
        <v>51.2</v>
      </c>
    </row>
    <row r="73" spans="1:28" x14ac:dyDescent="0.25">
      <c r="A73" s="26" t="s">
        <v>78</v>
      </c>
      <c r="B73" s="26"/>
      <c r="C73" s="27">
        <v>0.86</v>
      </c>
      <c r="D73" s="64">
        <v>0.86</v>
      </c>
      <c r="E73" s="28"/>
      <c r="F73" s="29"/>
      <c r="G73" s="31">
        <v>108</v>
      </c>
      <c r="H73" s="31">
        <f t="shared" si="28"/>
        <v>92.88</v>
      </c>
      <c r="I73" s="56"/>
      <c r="J73" s="57"/>
      <c r="K73" s="58">
        <v>225</v>
      </c>
      <c r="L73" s="58">
        <f t="shared" ref="L73:L78" si="33">D73*K73</f>
        <v>193.5</v>
      </c>
      <c r="M73" s="37"/>
      <c r="N73" s="50"/>
      <c r="O73" s="72">
        <v>62.5</v>
      </c>
      <c r="P73" s="72">
        <f t="shared" si="29"/>
        <v>53.75</v>
      </c>
      <c r="Q73" s="45"/>
      <c r="R73" s="48"/>
      <c r="S73" s="46">
        <v>288</v>
      </c>
      <c r="T73" s="46">
        <f t="shared" ref="T73:T80" si="34">D73*S73</f>
        <v>247.68</v>
      </c>
      <c r="U73" s="68"/>
      <c r="V73" s="69"/>
      <c r="W73" s="70"/>
      <c r="X73" s="70"/>
      <c r="Y73" s="43"/>
      <c r="Z73" s="53"/>
      <c r="AA73" s="44">
        <v>120</v>
      </c>
      <c r="AB73" s="44">
        <f t="shared" si="32"/>
        <v>103.2</v>
      </c>
    </row>
    <row r="74" spans="1:28" x14ac:dyDescent="0.25">
      <c r="A74" s="26" t="s">
        <v>170</v>
      </c>
      <c r="B74" s="26"/>
      <c r="C74" s="27">
        <v>1.07</v>
      </c>
      <c r="D74" s="64">
        <v>1.07</v>
      </c>
      <c r="E74" s="28"/>
      <c r="F74" s="29"/>
      <c r="G74" s="31"/>
      <c r="H74" s="31"/>
      <c r="I74" s="56"/>
      <c r="J74" s="57"/>
      <c r="K74" s="58">
        <v>150</v>
      </c>
      <c r="L74" s="58">
        <f t="shared" si="33"/>
        <v>160.5</v>
      </c>
      <c r="M74" s="37"/>
      <c r="N74" s="50"/>
      <c r="O74" s="72">
        <v>85</v>
      </c>
      <c r="P74" s="72">
        <f t="shared" si="29"/>
        <v>90.95</v>
      </c>
      <c r="Q74" s="45"/>
      <c r="R74" s="48"/>
      <c r="S74" s="46">
        <v>166</v>
      </c>
      <c r="T74" s="46">
        <f t="shared" si="34"/>
        <v>177.62</v>
      </c>
      <c r="U74" s="68"/>
      <c r="V74" s="69"/>
      <c r="W74" s="70"/>
      <c r="X74" s="70"/>
      <c r="Y74" s="43"/>
      <c r="Z74" s="53"/>
      <c r="AA74" s="44"/>
      <c r="AB74" s="44"/>
    </row>
    <row r="75" spans="1:28" x14ac:dyDescent="0.25">
      <c r="A75" s="26" t="s">
        <v>82</v>
      </c>
      <c r="B75" s="26"/>
      <c r="C75" s="27">
        <v>25.69</v>
      </c>
      <c r="D75" s="64">
        <v>26</v>
      </c>
      <c r="E75" s="28"/>
      <c r="F75" s="29"/>
      <c r="G75" s="31"/>
      <c r="H75" s="31"/>
      <c r="I75" s="56"/>
      <c r="J75" s="57"/>
      <c r="K75" s="81">
        <v>225</v>
      </c>
      <c r="L75" s="81">
        <f t="shared" si="33"/>
        <v>5850</v>
      </c>
      <c r="M75" s="37"/>
      <c r="N75" s="50"/>
      <c r="O75" s="38"/>
      <c r="P75" s="38"/>
      <c r="Q75" s="45"/>
      <c r="R75" s="48"/>
      <c r="S75" s="46">
        <v>348</v>
      </c>
      <c r="T75" s="46">
        <f t="shared" si="34"/>
        <v>9048</v>
      </c>
      <c r="U75" s="68"/>
      <c r="V75" s="69"/>
      <c r="W75" s="70"/>
      <c r="X75" s="70"/>
      <c r="Y75" s="43"/>
      <c r="Z75" s="53"/>
      <c r="AA75" s="44"/>
      <c r="AB75" s="44"/>
    </row>
    <row r="76" spans="1:28" x14ac:dyDescent="0.25">
      <c r="A76" s="26" t="s">
        <v>83</v>
      </c>
      <c r="B76" s="26"/>
      <c r="C76" s="27">
        <v>21.41</v>
      </c>
      <c r="D76" s="64">
        <v>22</v>
      </c>
      <c r="E76" s="28"/>
      <c r="F76" s="29"/>
      <c r="G76" s="73">
        <v>178</v>
      </c>
      <c r="H76" s="73">
        <f>D76*G76</f>
        <v>3916</v>
      </c>
      <c r="I76" s="56"/>
      <c r="J76" s="57"/>
      <c r="K76" s="58">
        <v>300</v>
      </c>
      <c r="L76" s="58">
        <f t="shared" si="33"/>
        <v>6600</v>
      </c>
      <c r="M76" s="37"/>
      <c r="N76" s="50"/>
      <c r="O76" s="38"/>
      <c r="P76" s="38"/>
      <c r="Q76" s="45"/>
      <c r="R76" s="48"/>
      <c r="S76" s="46">
        <v>198</v>
      </c>
      <c r="T76" s="46">
        <f t="shared" si="34"/>
        <v>4356</v>
      </c>
      <c r="U76" s="68"/>
      <c r="V76" s="69"/>
      <c r="W76" s="70"/>
      <c r="X76" s="70"/>
      <c r="Y76" s="43"/>
      <c r="Z76" s="53" t="s">
        <v>364</v>
      </c>
      <c r="AA76" s="44">
        <v>240</v>
      </c>
      <c r="AB76" s="44">
        <f>D76*AA76</f>
        <v>5280</v>
      </c>
    </row>
    <row r="77" spans="1:28" x14ac:dyDescent="0.25">
      <c r="A77" s="26" t="s">
        <v>308</v>
      </c>
      <c r="B77" s="26" t="s">
        <v>100</v>
      </c>
      <c r="C77" s="27">
        <v>0.43</v>
      </c>
      <c r="D77" s="64">
        <v>0.5</v>
      </c>
      <c r="E77" s="28"/>
      <c r="F77" s="29"/>
      <c r="G77" s="31"/>
      <c r="H77" s="31"/>
      <c r="I77" s="56"/>
      <c r="J77" s="57"/>
      <c r="K77" s="58">
        <v>450</v>
      </c>
      <c r="L77" s="58">
        <f t="shared" si="33"/>
        <v>225</v>
      </c>
      <c r="M77" s="37"/>
      <c r="N77" s="50"/>
      <c r="O77" s="72">
        <v>236</v>
      </c>
      <c r="P77" s="72">
        <f t="shared" ref="P77:P79" si="35">D77*O77</f>
        <v>118</v>
      </c>
      <c r="Q77" s="45"/>
      <c r="R77" s="48"/>
      <c r="S77" s="46">
        <v>685</v>
      </c>
      <c r="T77" s="46">
        <f t="shared" si="34"/>
        <v>342.5</v>
      </c>
      <c r="U77" s="68"/>
      <c r="V77" s="69"/>
      <c r="W77" s="70"/>
      <c r="X77" s="70"/>
      <c r="Y77" s="43"/>
      <c r="Z77" s="53"/>
      <c r="AA77" s="44"/>
      <c r="AB77" s="44"/>
    </row>
    <row r="78" spans="1:28" x14ac:dyDescent="0.25">
      <c r="A78" s="26" t="s">
        <v>313</v>
      </c>
      <c r="B78" s="26" t="s">
        <v>100</v>
      </c>
      <c r="C78" s="27">
        <v>1.71</v>
      </c>
      <c r="D78" s="64">
        <v>1.75</v>
      </c>
      <c r="E78" s="28"/>
      <c r="F78" s="29" t="s">
        <v>364</v>
      </c>
      <c r="G78" s="31">
        <v>324</v>
      </c>
      <c r="H78" s="31">
        <f t="shared" ref="H78:H84" si="36">D78*G78</f>
        <v>567</v>
      </c>
      <c r="I78" s="56"/>
      <c r="J78" s="57"/>
      <c r="K78" s="58">
        <v>300</v>
      </c>
      <c r="L78" s="58">
        <f t="shared" si="33"/>
        <v>525</v>
      </c>
      <c r="M78" s="37"/>
      <c r="N78" s="50"/>
      <c r="O78" s="72">
        <v>162</v>
      </c>
      <c r="P78" s="72">
        <f t="shared" si="35"/>
        <v>283.5</v>
      </c>
      <c r="Q78" s="45"/>
      <c r="R78" s="48"/>
      <c r="S78" s="46">
        <v>344</v>
      </c>
      <c r="T78" s="46">
        <f t="shared" si="34"/>
        <v>602</v>
      </c>
      <c r="U78" s="68"/>
      <c r="V78" s="69"/>
      <c r="W78" s="70"/>
      <c r="X78" s="70"/>
      <c r="Y78" s="43"/>
      <c r="Z78" s="53"/>
      <c r="AA78" s="44">
        <v>400</v>
      </c>
      <c r="AB78" s="44">
        <f>D78*AA78</f>
        <v>700</v>
      </c>
    </row>
    <row r="79" spans="1:28" x14ac:dyDescent="0.25">
      <c r="A79" s="26" t="s">
        <v>312</v>
      </c>
      <c r="B79" s="26" t="s">
        <v>100</v>
      </c>
      <c r="C79" s="27">
        <v>0.64</v>
      </c>
      <c r="D79" s="64">
        <v>0.75</v>
      </c>
      <c r="E79" s="28"/>
      <c r="F79" s="29" t="s">
        <v>364</v>
      </c>
      <c r="G79" s="31">
        <v>574</v>
      </c>
      <c r="H79" s="31">
        <f t="shared" si="36"/>
        <v>430.5</v>
      </c>
      <c r="I79" s="56"/>
      <c r="J79" s="57"/>
      <c r="K79" s="58"/>
      <c r="L79" s="58"/>
      <c r="M79" s="37"/>
      <c r="N79" s="50"/>
      <c r="O79" s="72">
        <v>170</v>
      </c>
      <c r="P79" s="72">
        <f t="shared" si="35"/>
        <v>127.5</v>
      </c>
      <c r="Q79" s="45"/>
      <c r="R79" s="48"/>
      <c r="S79" s="46">
        <v>760</v>
      </c>
      <c r="T79" s="46">
        <f t="shared" si="34"/>
        <v>570</v>
      </c>
      <c r="U79" s="68"/>
      <c r="V79" s="69"/>
      <c r="W79" s="70"/>
      <c r="X79" s="70"/>
      <c r="Y79" s="43"/>
      <c r="Z79" s="53"/>
      <c r="AA79" s="44"/>
      <c r="AB79" s="44"/>
    </row>
    <row r="80" spans="1:28" x14ac:dyDescent="0.25">
      <c r="A80" s="26" t="s">
        <v>91</v>
      </c>
      <c r="B80" s="26"/>
      <c r="C80" s="27">
        <v>5.14</v>
      </c>
      <c r="D80" s="64">
        <v>5.25</v>
      </c>
      <c r="E80" s="28"/>
      <c r="F80" s="29" t="s">
        <v>364</v>
      </c>
      <c r="G80" s="31">
        <v>298</v>
      </c>
      <c r="H80" s="31">
        <f t="shared" si="36"/>
        <v>1564.5</v>
      </c>
      <c r="I80" s="56"/>
      <c r="J80" s="57"/>
      <c r="K80" s="58"/>
      <c r="L80" s="58"/>
      <c r="M80" s="37"/>
      <c r="N80" s="50"/>
      <c r="O80" s="38"/>
      <c r="P80" s="38"/>
      <c r="Q80" s="45"/>
      <c r="R80" s="48"/>
      <c r="S80" s="75">
        <v>340</v>
      </c>
      <c r="T80" s="75">
        <f t="shared" si="34"/>
        <v>1785</v>
      </c>
      <c r="U80" s="68"/>
      <c r="V80" s="69"/>
      <c r="W80" s="70"/>
      <c r="X80" s="70"/>
      <c r="Y80" s="43"/>
      <c r="Z80" s="53"/>
      <c r="AA80" s="44"/>
      <c r="AB80" s="44"/>
    </row>
    <row r="81" spans="1:28" x14ac:dyDescent="0.25">
      <c r="A81" s="26" t="s">
        <v>93</v>
      </c>
      <c r="B81" s="26"/>
      <c r="C81" s="27">
        <v>4.28</v>
      </c>
      <c r="D81" s="64">
        <v>4.28</v>
      </c>
      <c r="E81" s="28"/>
      <c r="F81" s="29"/>
      <c r="G81" s="73">
        <v>274</v>
      </c>
      <c r="H81" s="73">
        <f t="shared" si="36"/>
        <v>1172.72</v>
      </c>
      <c r="I81" s="56"/>
      <c r="J81" s="57"/>
      <c r="K81" s="58">
        <v>375</v>
      </c>
      <c r="L81" s="58">
        <f>D81*K81</f>
        <v>1605</v>
      </c>
      <c r="M81" s="37"/>
      <c r="N81" s="50"/>
      <c r="O81" s="38"/>
      <c r="P81" s="38"/>
      <c r="Q81" s="45"/>
      <c r="R81" s="48"/>
      <c r="S81" s="46"/>
      <c r="T81" s="46"/>
      <c r="U81" s="68"/>
      <c r="V81" s="69"/>
      <c r="W81" s="70"/>
      <c r="X81" s="70"/>
      <c r="Y81" s="43"/>
      <c r="Z81" s="53" t="s">
        <v>364</v>
      </c>
      <c r="AA81" s="44">
        <v>500</v>
      </c>
      <c r="AB81" s="44">
        <f>D81*AA81</f>
        <v>2140</v>
      </c>
    </row>
    <row r="82" spans="1:28" x14ac:dyDescent="0.25">
      <c r="A82" s="26" t="s">
        <v>174</v>
      </c>
      <c r="B82" s="26"/>
      <c r="C82" s="27">
        <v>2.14</v>
      </c>
      <c r="D82" s="64">
        <v>2.25</v>
      </c>
      <c r="E82" s="28"/>
      <c r="F82" s="29" t="s">
        <v>364</v>
      </c>
      <c r="G82" s="31">
        <v>98</v>
      </c>
      <c r="H82" s="31">
        <f t="shared" si="36"/>
        <v>220.5</v>
      </c>
      <c r="I82" s="56"/>
      <c r="J82" s="57"/>
      <c r="K82" s="58"/>
      <c r="L82" s="58"/>
      <c r="M82" s="37"/>
      <c r="N82" s="50"/>
      <c r="O82" s="72">
        <v>70</v>
      </c>
      <c r="P82" s="72">
        <f t="shared" ref="P82:P83" si="37">D82*O82</f>
        <v>157.5</v>
      </c>
      <c r="Q82" s="45"/>
      <c r="R82" s="48"/>
      <c r="S82" s="46">
        <v>248</v>
      </c>
      <c r="T82" s="46">
        <f t="shared" ref="T82:T84" si="38">D82*S82</f>
        <v>558</v>
      </c>
      <c r="U82" s="68"/>
      <c r="V82" s="69"/>
      <c r="W82" s="70">
        <v>288</v>
      </c>
      <c r="X82" s="70">
        <f>D82*W82</f>
        <v>648</v>
      </c>
      <c r="Y82" s="43"/>
      <c r="Z82" s="53"/>
      <c r="AA82" s="44"/>
      <c r="AB82" s="44"/>
    </row>
    <row r="83" spans="1:28" x14ac:dyDescent="0.25">
      <c r="A83" s="26" t="s">
        <v>96</v>
      </c>
      <c r="B83" s="26"/>
      <c r="C83" s="27">
        <v>0.43</v>
      </c>
      <c r="D83" s="64">
        <v>0.5</v>
      </c>
      <c r="E83" s="28"/>
      <c r="F83" s="29"/>
      <c r="G83" s="31">
        <v>1348</v>
      </c>
      <c r="H83" s="31">
        <f t="shared" si="36"/>
        <v>674</v>
      </c>
      <c r="I83" s="56"/>
      <c r="J83" s="57"/>
      <c r="K83" s="58">
        <v>900</v>
      </c>
      <c r="L83" s="58">
        <f>D83*K83</f>
        <v>450</v>
      </c>
      <c r="M83" s="37"/>
      <c r="N83" s="50"/>
      <c r="O83" s="72">
        <v>420</v>
      </c>
      <c r="P83" s="72">
        <f t="shared" si="37"/>
        <v>210</v>
      </c>
      <c r="Q83" s="45"/>
      <c r="R83" s="48"/>
      <c r="S83" s="46">
        <v>900</v>
      </c>
      <c r="T83" s="46">
        <f t="shared" si="38"/>
        <v>450</v>
      </c>
      <c r="U83" s="68"/>
      <c r="V83" s="69"/>
      <c r="W83" s="70"/>
      <c r="X83" s="70"/>
      <c r="Y83" s="43"/>
      <c r="Z83" s="53"/>
      <c r="AA83" s="44">
        <v>500</v>
      </c>
      <c r="AB83" s="44">
        <f t="shared" ref="AB83:AB84" si="39">D83*AA83</f>
        <v>250</v>
      </c>
    </row>
    <row r="84" spans="1:28" x14ac:dyDescent="0.25">
      <c r="A84" s="26" t="s">
        <v>97</v>
      </c>
      <c r="B84" s="26"/>
      <c r="C84" s="27">
        <v>10.7</v>
      </c>
      <c r="D84" s="64">
        <v>11</v>
      </c>
      <c r="E84" s="28"/>
      <c r="F84" s="29"/>
      <c r="G84" s="73">
        <v>148</v>
      </c>
      <c r="H84" s="73">
        <f t="shared" si="36"/>
        <v>1628</v>
      </c>
      <c r="I84" s="56"/>
      <c r="J84" s="57"/>
      <c r="K84" s="58"/>
      <c r="L84" s="58"/>
      <c r="M84" s="37"/>
      <c r="N84" s="50"/>
      <c r="O84" s="38"/>
      <c r="P84" s="38"/>
      <c r="Q84" s="45"/>
      <c r="R84" s="48"/>
      <c r="S84" s="46">
        <v>240</v>
      </c>
      <c r="T84" s="46">
        <f t="shared" si="38"/>
        <v>2640</v>
      </c>
      <c r="U84" s="68"/>
      <c r="V84" s="69"/>
      <c r="W84" s="70">
        <v>240</v>
      </c>
      <c r="X84" s="70">
        <f>D84*W84</f>
        <v>2640</v>
      </c>
      <c r="Y84" s="43"/>
      <c r="Z84" s="53"/>
      <c r="AA84" s="44">
        <v>320</v>
      </c>
      <c r="AB84" s="44">
        <f t="shared" si="39"/>
        <v>3520</v>
      </c>
    </row>
    <row r="85" spans="1:28" x14ac:dyDescent="0.25">
      <c r="A85" s="24" t="s">
        <v>401</v>
      </c>
      <c r="H85" s="32">
        <f>SUM(H84,H81,H76,H43,H42,H34,H22,H11,H10,H9)</f>
        <v>12124.688</v>
      </c>
      <c r="L85" s="32">
        <f>SUM(L75,L67,L60,L59,L52,L51,)</f>
        <v>13530</v>
      </c>
      <c r="P85" s="32">
        <f>SUM(P83,P82,P79,P78,P77,P74,P73,P72,P71,P70,P69,P68,P66,P65,P64,P62,P56,P55,P46,P45,P44,P40,P29,P24,P21,P19,P13,P8)</f>
        <v>8616.77</v>
      </c>
      <c r="T85" s="32">
        <f>SUM(T80,T63,T61,T58,T57,T54,T53,T50,T48,T47,T41,T38,T36,T35,T33,T32,T27,T18,T17,T16)</f>
        <v>32817.270000000004</v>
      </c>
      <c r="X85" s="32">
        <f>SUM(X23)</f>
        <v>16</v>
      </c>
      <c r="AB85" s="32">
        <f>SUM(AB49,AB31,AB30,AB28,AB15,AB14)</f>
        <v>4417.72</v>
      </c>
    </row>
    <row r="87" spans="1:28" x14ac:dyDescent="0.25">
      <c r="A87" s="24" t="s">
        <v>402</v>
      </c>
      <c r="C87" s="32">
        <f>SUM(H85,L85,P85,T85,X85,AB85)</f>
        <v>71522.448000000004</v>
      </c>
    </row>
    <row r="90" spans="1:28" x14ac:dyDescent="0.25">
      <c r="A90" s="100" t="s">
        <v>404</v>
      </c>
    </row>
    <row r="91" spans="1:28" x14ac:dyDescent="0.25">
      <c r="A91" s="71" t="s">
        <v>400</v>
      </c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opLeftCell="D3" zoomScaleNormal="100" workbookViewId="0">
      <selection activeCell="D10" sqref="D10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20" width="9.109375" style="32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247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259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182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26" t="s">
        <v>183</v>
      </c>
      <c r="B8" s="26"/>
      <c r="C8" s="27">
        <v>6.82</v>
      </c>
      <c r="D8" s="63">
        <v>6.82</v>
      </c>
      <c r="E8" s="28"/>
      <c r="F8" s="29"/>
      <c r="G8" s="73">
        <v>13.8</v>
      </c>
      <c r="H8" s="73">
        <f>D8*G8</f>
        <v>94.116000000000014</v>
      </c>
      <c r="I8" s="56"/>
      <c r="J8" s="57" t="s">
        <v>364</v>
      </c>
      <c r="K8" s="58">
        <v>24</v>
      </c>
      <c r="L8" s="58">
        <f>D8*K8</f>
        <v>163.68</v>
      </c>
      <c r="M8" s="37"/>
      <c r="N8" s="50"/>
      <c r="O8" s="38">
        <v>14</v>
      </c>
      <c r="P8" s="38">
        <f>D8*O8</f>
        <v>95.48</v>
      </c>
      <c r="Q8" s="45"/>
      <c r="R8" s="48"/>
      <c r="S8" s="46"/>
      <c r="T8" s="46"/>
      <c r="U8" s="68"/>
      <c r="V8" s="69"/>
      <c r="W8" s="70"/>
      <c r="X8" s="70"/>
      <c r="Y8" s="43"/>
      <c r="Z8" s="53" t="s">
        <v>364</v>
      </c>
      <c r="AA8" s="44">
        <v>50</v>
      </c>
      <c r="AB8" s="44">
        <f>D8*AA8</f>
        <v>341</v>
      </c>
    </row>
    <row r="9" spans="1:28" x14ac:dyDescent="0.25">
      <c r="A9" s="26" t="s">
        <v>184</v>
      </c>
      <c r="B9" s="26"/>
      <c r="C9" s="27">
        <v>5.5</v>
      </c>
      <c r="D9" s="63">
        <v>5.5</v>
      </c>
      <c r="E9" s="28"/>
      <c r="F9" s="29"/>
      <c r="G9" s="73">
        <v>11.4</v>
      </c>
      <c r="H9" s="73">
        <f>D9*G9</f>
        <v>62.7</v>
      </c>
      <c r="I9" s="56"/>
      <c r="J9" s="57"/>
      <c r="K9" s="58">
        <v>24</v>
      </c>
      <c r="L9" s="58">
        <f>D9*K9</f>
        <v>132</v>
      </c>
      <c r="M9" s="37"/>
      <c r="N9" s="50"/>
      <c r="O9" s="38">
        <v>12</v>
      </c>
      <c r="P9" s="38">
        <f>D9*O9</f>
        <v>66</v>
      </c>
      <c r="Q9" s="45"/>
      <c r="R9" s="48"/>
      <c r="S9" s="46"/>
      <c r="T9" s="46"/>
      <c r="U9" s="68"/>
      <c r="V9" s="69"/>
      <c r="W9" s="70"/>
      <c r="X9" s="70"/>
      <c r="Y9" s="43"/>
      <c r="Z9" s="53"/>
      <c r="AA9" s="44">
        <v>20</v>
      </c>
      <c r="AB9" s="44">
        <f>D9*AA9</f>
        <v>110</v>
      </c>
    </row>
    <row r="10" spans="1:28" x14ac:dyDescent="0.25">
      <c r="A10" s="95" t="s">
        <v>185</v>
      </c>
      <c r="B10" s="95"/>
      <c r="C10" s="93">
        <v>4.18</v>
      </c>
      <c r="D10" s="101">
        <v>0</v>
      </c>
      <c r="E10" s="28"/>
      <c r="F10" s="29"/>
      <c r="G10" s="31"/>
      <c r="H10" s="31"/>
      <c r="I10" s="56"/>
      <c r="J10" s="57"/>
      <c r="K10" s="58"/>
      <c r="L10" s="58"/>
      <c r="M10" s="37"/>
      <c r="N10" s="50"/>
      <c r="O10" s="38"/>
      <c r="P10" s="38"/>
      <c r="Q10" s="45"/>
      <c r="R10" s="48"/>
      <c r="S10" s="46"/>
      <c r="T10" s="46"/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26" t="s">
        <v>19</v>
      </c>
      <c r="B11" s="26"/>
      <c r="C11" s="27">
        <v>1.4</v>
      </c>
      <c r="D11" s="63">
        <v>1.4</v>
      </c>
      <c r="E11" s="28"/>
      <c r="F11" s="29" t="s">
        <v>364</v>
      </c>
      <c r="G11" s="31">
        <v>218</v>
      </c>
      <c r="H11" s="31">
        <f>D11*G11</f>
        <v>305.2</v>
      </c>
      <c r="I11" s="56"/>
      <c r="J11" s="57"/>
      <c r="K11" s="58">
        <v>300</v>
      </c>
      <c r="L11" s="58">
        <f>D11*K11</f>
        <v>420</v>
      </c>
      <c r="M11" s="37"/>
      <c r="N11" s="50"/>
      <c r="O11" s="38"/>
      <c r="P11" s="38"/>
      <c r="Q11" s="45"/>
      <c r="R11" s="48"/>
      <c r="S11" s="46">
        <v>239</v>
      </c>
      <c r="T11" s="46">
        <f t="shared" ref="T11:T12" si="0">D11*S11</f>
        <v>334.59999999999997</v>
      </c>
      <c r="U11" s="68"/>
      <c r="V11" s="69"/>
      <c r="W11" s="70"/>
      <c r="X11" s="70"/>
      <c r="Y11" s="43"/>
      <c r="Z11" s="53"/>
      <c r="AA11" s="74">
        <v>160</v>
      </c>
      <c r="AB11" s="74">
        <f>D11*AA11</f>
        <v>224</v>
      </c>
    </row>
    <row r="12" spans="1:28" x14ac:dyDescent="0.25">
      <c r="A12" s="26" t="s">
        <v>102</v>
      </c>
      <c r="B12" s="26"/>
      <c r="C12" s="27">
        <v>1.18</v>
      </c>
      <c r="D12" s="63">
        <v>1.18</v>
      </c>
      <c r="E12" s="28"/>
      <c r="F12" s="29"/>
      <c r="G12" s="31">
        <v>180</v>
      </c>
      <c r="H12" s="31">
        <f>D12*G12</f>
        <v>212.39999999999998</v>
      </c>
      <c r="I12" s="56"/>
      <c r="J12" s="57"/>
      <c r="K12" s="58">
        <v>150</v>
      </c>
      <c r="L12" s="58">
        <f>D12*K12</f>
        <v>177</v>
      </c>
      <c r="M12" s="37"/>
      <c r="N12" s="50"/>
      <c r="O12" s="38"/>
      <c r="P12" s="38"/>
      <c r="Q12" s="45"/>
      <c r="R12" s="48"/>
      <c r="S12" s="46">
        <v>140</v>
      </c>
      <c r="T12" s="46">
        <f t="shared" si="0"/>
        <v>165.2</v>
      </c>
      <c r="U12" s="68"/>
      <c r="V12" s="69"/>
      <c r="W12" s="70"/>
      <c r="X12" s="70"/>
      <c r="Y12" s="43"/>
      <c r="Z12" s="53"/>
      <c r="AA12" s="74">
        <v>120</v>
      </c>
      <c r="AB12" s="74">
        <f>D12*AA12</f>
        <v>141.6</v>
      </c>
    </row>
    <row r="13" spans="1:28" x14ac:dyDescent="0.25">
      <c r="A13" s="95" t="s">
        <v>106</v>
      </c>
      <c r="B13" s="95"/>
      <c r="C13" s="93">
        <v>0.96</v>
      </c>
      <c r="D13" s="101">
        <v>0</v>
      </c>
      <c r="E13" s="28"/>
      <c r="F13" s="29"/>
      <c r="G13" s="31"/>
      <c r="H13" s="31"/>
      <c r="I13" s="56"/>
      <c r="J13" s="57"/>
      <c r="K13" s="58"/>
      <c r="L13" s="58"/>
      <c r="M13" s="37"/>
      <c r="N13" s="50"/>
      <c r="O13" s="38"/>
      <c r="P13" s="38"/>
      <c r="Q13" s="45"/>
      <c r="R13" s="48"/>
      <c r="S13" s="46"/>
      <c r="T13" s="46"/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95" t="s">
        <v>23</v>
      </c>
      <c r="B14" s="95"/>
      <c r="C14" s="93">
        <v>2.86</v>
      </c>
      <c r="D14" s="101">
        <v>0</v>
      </c>
      <c r="E14" s="28"/>
      <c r="F14" s="29"/>
      <c r="G14" s="31"/>
      <c r="H14" s="31"/>
      <c r="I14" s="56"/>
      <c r="J14" s="57"/>
      <c r="K14" s="58"/>
      <c r="L14" s="58"/>
      <c r="M14" s="37"/>
      <c r="N14" s="50"/>
      <c r="O14" s="38"/>
      <c r="P14" s="38"/>
      <c r="Q14" s="45"/>
      <c r="R14" s="48"/>
      <c r="S14" s="46"/>
      <c r="T14" s="46"/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26" t="s">
        <v>186</v>
      </c>
      <c r="B15" s="26"/>
      <c r="C15" s="27">
        <v>1.38</v>
      </c>
      <c r="D15" s="63">
        <v>1.38</v>
      </c>
      <c r="E15" s="28"/>
      <c r="F15" s="76" t="s">
        <v>364</v>
      </c>
      <c r="G15" s="73">
        <v>328</v>
      </c>
      <c r="H15" s="73">
        <f>D15*G15</f>
        <v>452.64</v>
      </c>
      <c r="I15" s="56"/>
      <c r="J15" s="57"/>
      <c r="K15" s="58"/>
      <c r="L15" s="58"/>
      <c r="M15" s="37"/>
      <c r="N15" s="50"/>
      <c r="O15" s="38"/>
      <c r="P15" s="38"/>
      <c r="Q15" s="45"/>
      <c r="R15" s="48"/>
      <c r="S15" s="46"/>
      <c r="T15" s="46"/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95" t="s">
        <v>187</v>
      </c>
      <c r="B16" s="95"/>
      <c r="C16" s="93">
        <v>0.73</v>
      </c>
      <c r="D16" s="101">
        <v>0</v>
      </c>
      <c r="E16" s="28"/>
      <c r="F16" s="29"/>
      <c r="G16" s="31"/>
      <c r="H16" s="31"/>
      <c r="I16" s="56"/>
      <c r="J16" s="57"/>
      <c r="K16" s="58"/>
      <c r="L16" s="58"/>
      <c r="M16" s="37"/>
      <c r="N16" s="50"/>
      <c r="O16" s="38"/>
      <c r="P16" s="38"/>
      <c r="Q16" s="45"/>
      <c r="R16" s="48"/>
      <c r="S16" s="46"/>
      <c r="T16" s="46"/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26" t="s">
        <v>40</v>
      </c>
      <c r="B17" s="26" t="s">
        <v>329</v>
      </c>
      <c r="C17" s="27">
        <v>1.03</v>
      </c>
      <c r="D17" s="63">
        <v>1.03</v>
      </c>
      <c r="E17" s="28"/>
      <c r="F17" s="29"/>
      <c r="G17" s="31"/>
      <c r="H17" s="31"/>
      <c r="I17" s="56"/>
      <c r="J17" s="57"/>
      <c r="K17" s="58"/>
      <c r="L17" s="58"/>
      <c r="M17" s="37"/>
      <c r="N17" s="50"/>
      <c r="O17" s="38"/>
      <c r="P17" s="38"/>
      <c r="Q17" s="45"/>
      <c r="R17" s="78" t="s">
        <v>364</v>
      </c>
      <c r="S17" s="75">
        <v>1688</v>
      </c>
      <c r="T17" s="75">
        <f t="shared" ref="T17:T22" si="1">D17*S17</f>
        <v>1738.64</v>
      </c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26" t="s">
        <v>188</v>
      </c>
      <c r="B18" s="26"/>
      <c r="C18" s="27">
        <v>4.4000000000000004</v>
      </c>
      <c r="D18" s="63">
        <v>4.4000000000000004</v>
      </c>
      <c r="E18" s="28"/>
      <c r="F18" s="29"/>
      <c r="G18" s="31">
        <v>224</v>
      </c>
      <c r="H18" s="31">
        <f>D18*G18</f>
        <v>985.60000000000014</v>
      </c>
      <c r="I18" s="56"/>
      <c r="J18" s="57"/>
      <c r="K18" s="58">
        <v>300</v>
      </c>
      <c r="L18" s="58">
        <f>D18*K18</f>
        <v>1320</v>
      </c>
      <c r="M18" s="37"/>
      <c r="N18" s="50"/>
      <c r="O18" s="38"/>
      <c r="P18" s="38"/>
      <c r="Q18" s="45"/>
      <c r="R18" s="48"/>
      <c r="S18" s="46">
        <v>240</v>
      </c>
      <c r="T18" s="46">
        <f t="shared" si="1"/>
        <v>1056</v>
      </c>
      <c r="U18" s="68"/>
      <c r="V18" s="69"/>
      <c r="W18" s="70"/>
      <c r="X18" s="70"/>
      <c r="Y18" s="43"/>
      <c r="Z18" s="53"/>
      <c r="AA18" s="74">
        <v>200</v>
      </c>
      <c r="AB18" s="74">
        <f>D18*AA18</f>
        <v>880.00000000000011</v>
      </c>
    </row>
    <row r="19" spans="1:28" x14ac:dyDescent="0.25">
      <c r="A19" s="26" t="s">
        <v>49</v>
      </c>
      <c r="B19" s="26"/>
      <c r="C19" s="27">
        <v>0.74</v>
      </c>
      <c r="D19" s="63">
        <v>0.74</v>
      </c>
      <c r="E19" s="28"/>
      <c r="F19" s="29" t="s">
        <v>364</v>
      </c>
      <c r="G19" s="31">
        <v>278</v>
      </c>
      <c r="H19" s="31">
        <f>D19*G19</f>
        <v>205.72</v>
      </c>
      <c r="I19" s="56"/>
      <c r="J19" s="57"/>
      <c r="K19" s="58">
        <v>300</v>
      </c>
      <c r="L19" s="58">
        <f>D19*K19</f>
        <v>222</v>
      </c>
      <c r="M19" s="37"/>
      <c r="N19" s="50"/>
      <c r="O19" s="38"/>
      <c r="P19" s="38"/>
      <c r="Q19" s="45"/>
      <c r="R19" s="48"/>
      <c r="S19" s="75">
        <v>243</v>
      </c>
      <c r="T19" s="75">
        <f t="shared" si="1"/>
        <v>179.82</v>
      </c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26" t="s">
        <v>275</v>
      </c>
      <c r="B20" s="26" t="s">
        <v>100</v>
      </c>
      <c r="C20" s="27">
        <v>0.22</v>
      </c>
      <c r="D20" s="63">
        <v>0.22</v>
      </c>
      <c r="E20" s="28"/>
      <c r="F20" s="29" t="s">
        <v>364</v>
      </c>
      <c r="G20" s="31">
        <v>778</v>
      </c>
      <c r="H20" s="31">
        <f>D20*G20</f>
        <v>171.16</v>
      </c>
      <c r="I20" s="56"/>
      <c r="J20" s="57"/>
      <c r="K20" s="58"/>
      <c r="L20" s="58"/>
      <c r="M20" s="37"/>
      <c r="N20" s="50"/>
      <c r="O20" s="72">
        <v>518.5</v>
      </c>
      <c r="P20" s="72">
        <f>D20*O20</f>
        <v>114.07000000000001</v>
      </c>
      <c r="Q20" s="45"/>
      <c r="R20" s="48" t="s">
        <v>364</v>
      </c>
      <c r="S20" s="46">
        <v>970</v>
      </c>
      <c r="T20" s="46">
        <f t="shared" si="1"/>
        <v>213.4</v>
      </c>
      <c r="U20" s="68"/>
      <c r="V20" s="69"/>
      <c r="W20" s="70"/>
      <c r="X20" s="70"/>
      <c r="Y20" s="43"/>
      <c r="Z20" s="53"/>
      <c r="AA20" s="44"/>
      <c r="AB20" s="44"/>
    </row>
    <row r="21" spans="1:28" x14ac:dyDescent="0.25">
      <c r="A21" s="26" t="s">
        <v>305</v>
      </c>
      <c r="B21" s="26" t="s">
        <v>100</v>
      </c>
      <c r="C21" s="27">
        <v>0.02</v>
      </c>
      <c r="D21" s="63">
        <v>0.02</v>
      </c>
      <c r="E21" s="28"/>
      <c r="F21" s="29"/>
      <c r="G21" s="31"/>
      <c r="H21" s="31"/>
      <c r="I21" s="56"/>
      <c r="J21" s="57"/>
      <c r="K21" s="58"/>
      <c r="L21" s="58"/>
      <c r="M21" s="37"/>
      <c r="N21" s="50"/>
      <c r="O21" s="38"/>
      <c r="P21" s="38"/>
      <c r="Q21" s="45"/>
      <c r="R21" s="48"/>
      <c r="S21" s="46">
        <v>3900</v>
      </c>
      <c r="T21" s="46">
        <f t="shared" si="1"/>
        <v>78</v>
      </c>
      <c r="U21" s="68"/>
      <c r="V21" s="69"/>
      <c r="W21" s="70"/>
      <c r="X21" s="70"/>
      <c r="Y21" s="43"/>
      <c r="Z21" s="99" t="s">
        <v>364</v>
      </c>
      <c r="AA21" s="74">
        <v>2400</v>
      </c>
      <c r="AB21" s="74">
        <f>D21*AA21</f>
        <v>48</v>
      </c>
    </row>
    <row r="22" spans="1:28" x14ac:dyDescent="0.25">
      <c r="A22" s="26" t="s">
        <v>277</v>
      </c>
      <c r="B22" s="26" t="s">
        <v>100</v>
      </c>
      <c r="C22" s="27">
        <v>0.08</v>
      </c>
      <c r="D22" s="63">
        <v>0.08</v>
      </c>
      <c r="E22" s="28"/>
      <c r="F22" s="29" t="s">
        <v>364</v>
      </c>
      <c r="G22" s="31">
        <v>738</v>
      </c>
      <c r="H22" s="31">
        <f>D22*G22</f>
        <v>59.04</v>
      </c>
      <c r="I22" s="56"/>
      <c r="J22" s="57"/>
      <c r="K22" s="81">
        <v>600</v>
      </c>
      <c r="L22" s="81">
        <f>D22*K22</f>
        <v>48</v>
      </c>
      <c r="M22" s="37"/>
      <c r="N22" s="50"/>
      <c r="O22" s="38"/>
      <c r="P22" s="38"/>
      <c r="Q22" s="45"/>
      <c r="R22" s="48" t="s">
        <v>364</v>
      </c>
      <c r="S22" s="46">
        <v>1040</v>
      </c>
      <c r="T22" s="46">
        <f t="shared" si="1"/>
        <v>83.2</v>
      </c>
      <c r="U22" s="68"/>
      <c r="V22" s="69"/>
      <c r="W22" s="70"/>
      <c r="X22" s="70"/>
      <c r="Y22" s="43"/>
      <c r="Z22" s="53"/>
      <c r="AA22" s="44"/>
      <c r="AB22" s="44"/>
    </row>
    <row r="23" spans="1:28" x14ac:dyDescent="0.25">
      <c r="A23" s="26" t="s">
        <v>278</v>
      </c>
      <c r="B23" s="26" t="s">
        <v>100</v>
      </c>
      <c r="C23" s="27">
        <v>0.03</v>
      </c>
      <c r="D23" s="63">
        <v>0.03</v>
      </c>
      <c r="E23" s="28"/>
      <c r="F23" s="29"/>
      <c r="G23" s="31"/>
      <c r="H23" s="31"/>
      <c r="I23" s="56"/>
      <c r="J23" s="57"/>
      <c r="K23" s="58">
        <v>1600</v>
      </c>
      <c r="L23" s="58">
        <f>D23*K23</f>
        <v>48</v>
      </c>
      <c r="M23" s="37"/>
      <c r="N23" s="50"/>
      <c r="O23" s="72">
        <v>800</v>
      </c>
      <c r="P23" s="72">
        <f>D23*O23</f>
        <v>24</v>
      </c>
      <c r="Q23" s="45"/>
      <c r="R23" s="48"/>
      <c r="S23" s="46"/>
      <c r="T23" s="46"/>
      <c r="U23" s="68"/>
      <c r="V23" s="69"/>
      <c r="W23" s="70"/>
      <c r="X23" s="70"/>
      <c r="Y23" s="43"/>
      <c r="Z23" s="53"/>
      <c r="AA23" s="44"/>
      <c r="AB23" s="44"/>
    </row>
    <row r="24" spans="1:28" x14ac:dyDescent="0.25">
      <c r="A24" s="26" t="s">
        <v>279</v>
      </c>
      <c r="B24" s="26" t="s">
        <v>100</v>
      </c>
      <c r="C24" s="27">
        <v>0.13</v>
      </c>
      <c r="D24" s="63">
        <v>0.13</v>
      </c>
      <c r="E24" s="28"/>
      <c r="F24" s="29" t="s">
        <v>364</v>
      </c>
      <c r="G24" s="31">
        <v>620</v>
      </c>
      <c r="H24" s="31">
        <f>D24*G24</f>
        <v>80.600000000000009</v>
      </c>
      <c r="I24" s="56"/>
      <c r="J24" s="57"/>
      <c r="K24" s="58">
        <v>600</v>
      </c>
      <c r="L24" s="58">
        <f>D24*K24</f>
        <v>78</v>
      </c>
      <c r="M24" s="37"/>
      <c r="N24" s="50"/>
      <c r="O24" s="72">
        <v>365</v>
      </c>
      <c r="P24" s="72">
        <f>D24*O24</f>
        <v>47.45</v>
      </c>
      <c r="Q24" s="45"/>
      <c r="R24" s="48"/>
      <c r="S24" s="46">
        <v>940</v>
      </c>
      <c r="T24" s="46">
        <f t="shared" ref="T24:T27" si="2">D24*S24</f>
        <v>122.2</v>
      </c>
      <c r="U24" s="68"/>
      <c r="V24" s="69"/>
      <c r="W24" s="70"/>
      <c r="X24" s="70"/>
      <c r="Y24" s="43"/>
      <c r="Z24" s="53"/>
      <c r="AA24" s="44"/>
      <c r="AB24" s="44"/>
    </row>
    <row r="25" spans="1:28" x14ac:dyDescent="0.25">
      <c r="A25" s="26" t="s">
        <v>306</v>
      </c>
      <c r="B25" s="26" t="s">
        <v>100</v>
      </c>
      <c r="C25" s="27">
        <v>0.09</v>
      </c>
      <c r="D25" s="63">
        <v>0.09</v>
      </c>
      <c r="E25" s="28"/>
      <c r="F25" s="29"/>
      <c r="G25" s="73">
        <v>168</v>
      </c>
      <c r="H25" s="73">
        <f>D25*G25</f>
        <v>15.12</v>
      </c>
      <c r="I25" s="56"/>
      <c r="J25" s="57"/>
      <c r="K25" s="58"/>
      <c r="L25" s="58"/>
      <c r="M25" s="37"/>
      <c r="N25" s="50"/>
      <c r="O25" s="38"/>
      <c r="P25" s="38"/>
      <c r="Q25" s="45"/>
      <c r="R25" s="48"/>
      <c r="S25" s="46">
        <v>560</v>
      </c>
      <c r="T25" s="46">
        <f t="shared" si="2"/>
        <v>50.4</v>
      </c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26" t="s">
        <v>128</v>
      </c>
      <c r="B26" s="26"/>
      <c r="C26" s="27">
        <v>3.52</v>
      </c>
      <c r="D26" s="63">
        <v>3.52</v>
      </c>
      <c r="E26" s="28"/>
      <c r="F26" s="29"/>
      <c r="G26" s="31"/>
      <c r="H26" s="31"/>
      <c r="I26" s="56"/>
      <c r="J26" s="57"/>
      <c r="K26" s="58"/>
      <c r="L26" s="58"/>
      <c r="M26" s="37"/>
      <c r="N26" s="50"/>
      <c r="O26" s="72">
        <v>686.5</v>
      </c>
      <c r="P26" s="72">
        <f>D26*O26</f>
        <v>2416.48</v>
      </c>
      <c r="Q26" s="45"/>
      <c r="R26" s="48" t="s">
        <v>364</v>
      </c>
      <c r="S26" s="46">
        <v>920</v>
      </c>
      <c r="T26" s="46">
        <f t="shared" si="2"/>
        <v>3238.4</v>
      </c>
      <c r="U26" s="68"/>
      <c r="V26" s="69"/>
      <c r="W26" s="70"/>
      <c r="X26" s="70"/>
      <c r="Y26" s="43"/>
      <c r="Z26" s="53"/>
      <c r="AA26" s="44"/>
      <c r="AB26" s="44"/>
    </row>
    <row r="27" spans="1:28" x14ac:dyDescent="0.25">
      <c r="A27" s="26" t="s">
        <v>129</v>
      </c>
      <c r="B27" s="26"/>
      <c r="C27" s="27">
        <v>0.02</v>
      </c>
      <c r="D27" s="63">
        <v>0.02</v>
      </c>
      <c r="E27" s="28"/>
      <c r="F27" s="29"/>
      <c r="G27" s="31"/>
      <c r="H27" s="31"/>
      <c r="I27" s="56"/>
      <c r="J27" s="57"/>
      <c r="K27" s="58"/>
      <c r="L27" s="58"/>
      <c r="M27" s="37"/>
      <c r="N27" s="50"/>
      <c r="O27" s="38"/>
      <c r="P27" s="38"/>
      <c r="Q27" s="45"/>
      <c r="R27" s="48"/>
      <c r="S27" s="75">
        <v>1560</v>
      </c>
      <c r="T27" s="75">
        <f t="shared" si="2"/>
        <v>31.2</v>
      </c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26" t="s">
        <v>131</v>
      </c>
      <c r="B28" s="26"/>
      <c r="C28" s="27">
        <v>0.28000000000000003</v>
      </c>
      <c r="D28" s="63">
        <v>0.28000000000000003</v>
      </c>
      <c r="E28" s="28"/>
      <c r="F28" s="29" t="s">
        <v>364</v>
      </c>
      <c r="G28" s="31">
        <v>13.8</v>
      </c>
      <c r="H28" s="31">
        <f>D28*G28</f>
        <v>3.8640000000000008</v>
      </c>
      <c r="I28" s="56"/>
      <c r="J28" s="57"/>
      <c r="K28" s="58"/>
      <c r="L28" s="58"/>
      <c r="M28" s="37"/>
      <c r="N28" s="50"/>
      <c r="O28" s="38">
        <v>28</v>
      </c>
      <c r="P28" s="38">
        <f>D28*O28</f>
        <v>7.8400000000000007</v>
      </c>
      <c r="Q28" s="45"/>
      <c r="R28" s="48"/>
      <c r="S28" s="46"/>
      <c r="T28" s="46"/>
      <c r="U28" s="68"/>
      <c r="V28" s="69"/>
      <c r="W28" s="70"/>
      <c r="X28" s="70"/>
      <c r="Y28" s="43"/>
      <c r="Z28" s="53"/>
      <c r="AA28" s="74">
        <v>20</v>
      </c>
      <c r="AB28" s="74">
        <f>D28*AA28</f>
        <v>5.6000000000000005</v>
      </c>
    </row>
    <row r="29" spans="1:28" x14ac:dyDescent="0.25">
      <c r="A29" s="26" t="s">
        <v>133</v>
      </c>
      <c r="B29" s="26"/>
      <c r="C29" s="27">
        <v>0.28000000000000003</v>
      </c>
      <c r="D29" s="63">
        <v>0.28000000000000003</v>
      </c>
      <c r="E29" s="28"/>
      <c r="F29" s="29"/>
      <c r="G29" s="31"/>
      <c r="H29" s="31"/>
      <c r="I29" s="56"/>
      <c r="J29" s="57"/>
      <c r="K29" s="58">
        <v>150</v>
      </c>
      <c r="L29" s="58">
        <f>D29*K29</f>
        <v>42.000000000000007</v>
      </c>
      <c r="M29" s="37"/>
      <c r="N29" s="50"/>
      <c r="O29" s="72">
        <v>28</v>
      </c>
      <c r="P29" s="72">
        <f>D29*O29</f>
        <v>7.8400000000000007</v>
      </c>
      <c r="Q29" s="45"/>
      <c r="R29" s="48" t="s">
        <v>364</v>
      </c>
      <c r="S29" s="46">
        <v>62</v>
      </c>
      <c r="T29" s="46">
        <f t="shared" ref="T29:T37" si="3">D29*S29</f>
        <v>17.360000000000003</v>
      </c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26" t="s">
        <v>134</v>
      </c>
      <c r="B30" s="26"/>
      <c r="C30" s="27">
        <v>0.55000000000000004</v>
      </c>
      <c r="D30" s="63">
        <v>0.55000000000000004</v>
      </c>
      <c r="E30" s="28"/>
      <c r="F30" s="29" t="s">
        <v>364</v>
      </c>
      <c r="G30" s="31">
        <v>638</v>
      </c>
      <c r="H30" s="31">
        <f>D30*G30</f>
        <v>350.90000000000003</v>
      </c>
      <c r="I30" s="56"/>
      <c r="J30" s="57"/>
      <c r="K30" s="81">
        <v>600</v>
      </c>
      <c r="L30" s="81">
        <f>D30*K30</f>
        <v>330</v>
      </c>
      <c r="M30" s="37"/>
      <c r="N30" s="50"/>
      <c r="O30" s="38"/>
      <c r="P30" s="38"/>
      <c r="Q30" s="45"/>
      <c r="R30" s="48"/>
      <c r="S30" s="46">
        <v>675</v>
      </c>
      <c r="T30" s="46">
        <f t="shared" si="3"/>
        <v>371.25000000000006</v>
      </c>
      <c r="U30" s="68"/>
      <c r="V30" s="69"/>
      <c r="W30" s="70"/>
      <c r="X30" s="70"/>
      <c r="Y30" s="43"/>
      <c r="Z30" s="53" t="s">
        <v>364</v>
      </c>
      <c r="AA30" s="44">
        <v>500</v>
      </c>
      <c r="AB30" s="44">
        <f>D30*AA30</f>
        <v>275</v>
      </c>
    </row>
    <row r="31" spans="1:28" x14ac:dyDescent="0.25">
      <c r="A31" s="26" t="s">
        <v>136</v>
      </c>
      <c r="B31" s="26"/>
      <c r="C31" s="27">
        <v>0.09</v>
      </c>
      <c r="D31" s="63">
        <v>0.09</v>
      </c>
      <c r="E31" s="28"/>
      <c r="F31" s="29" t="s">
        <v>364</v>
      </c>
      <c r="G31" s="31">
        <v>1238</v>
      </c>
      <c r="H31" s="31">
        <f>D31*G31</f>
        <v>111.42</v>
      </c>
      <c r="I31" s="56"/>
      <c r="J31" s="57"/>
      <c r="K31" s="58"/>
      <c r="L31" s="58"/>
      <c r="M31" s="37"/>
      <c r="N31" s="50"/>
      <c r="O31" s="72">
        <v>995</v>
      </c>
      <c r="P31" s="72">
        <f>D31*O31</f>
        <v>89.55</v>
      </c>
      <c r="Q31" s="45"/>
      <c r="R31" s="48"/>
      <c r="S31" s="46">
        <v>1114</v>
      </c>
      <c r="T31" s="46">
        <f t="shared" si="3"/>
        <v>100.25999999999999</v>
      </c>
      <c r="U31" s="68"/>
      <c r="V31" s="69"/>
      <c r="W31" s="70"/>
      <c r="X31" s="70"/>
      <c r="Y31" s="43"/>
      <c r="Z31" s="53"/>
      <c r="AA31" s="44">
        <v>1500</v>
      </c>
      <c r="AB31" s="44">
        <f>D31*AA31</f>
        <v>135</v>
      </c>
    </row>
    <row r="32" spans="1:28" x14ac:dyDescent="0.25">
      <c r="A32" s="26" t="s">
        <v>137</v>
      </c>
      <c r="B32" s="26"/>
      <c r="C32" s="27">
        <v>1.17</v>
      </c>
      <c r="D32" s="63">
        <v>1.17</v>
      </c>
      <c r="E32" s="28"/>
      <c r="F32" s="29" t="s">
        <v>364</v>
      </c>
      <c r="G32" s="31">
        <v>178</v>
      </c>
      <c r="H32" s="31">
        <f>D32*G32</f>
        <v>208.26</v>
      </c>
      <c r="I32" s="56"/>
      <c r="J32" s="57"/>
      <c r="K32" s="58"/>
      <c r="L32" s="58"/>
      <c r="M32" s="37"/>
      <c r="N32" s="50"/>
      <c r="O32" s="72">
        <v>100</v>
      </c>
      <c r="P32" s="72">
        <f>D32*O32</f>
        <v>117</v>
      </c>
      <c r="Q32" s="45"/>
      <c r="R32" s="48"/>
      <c r="S32" s="46">
        <v>139</v>
      </c>
      <c r="T32" s="46">
        <f t="shared" si="3"/>
        <v>162.63</v>
      </c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138</v>
      </c>
      <c r="B33" s="26"/>
      <c r="C33" s="27">
        <v>0.69</v>
      </c>
      <c r="D33" s="63">
        <v>0.69</v>
      </c>
      <c r="E33" s="28"/>
      <c r="F33" s="29"/>
      <c r="G33" s="31"/>
      <c r="H33" s="31"/>
      <c r="I33" s="56"/>
      <c r="J33" s="57"/>
      <c r="K33" s="58">
        <v>300</v>
      </c>
      <c r="L33" s="58">
        <f>D33*K33</f>
        <v>206.99999999999997</v>
      </c>
      <c r="M33" s="37"/>
      <c r="N33" s="50"/>
      <c r="O33" s="72">
        <v>118</v>
      </c>
      <c r="P33" s="72">
        <f>D33*O33</f>
        <v>81.419999999999987</v>
      </c>
      <c r="Q33" s="45"/>
      <c r="R33" s="48"/>
      <c r="S33" s="46">
        <v>199</v>
      </c>
      <c r="T33" s="46">
        <f t="shared" si="3"/>
        <v>137.31</v>
      </c>
      <c r="U33" s="68"/>
      <c r="V33" s="69"/>
      <c r="W33" s="70">
        <v>480</v>
      </c>
      <c r="X33" s="70">
        <f>D33*W33</f>
        <v>331.2</v>
      </c>
      <c r="Y33" s="43"/>
      <c r="Z33" s="53"/>
      <c r="AA33" s="44"/>
      <c r="AB33" s="44"/>
    </row>
    <row r="34" spans="1:28" x14ac:dyDescent="0.25">
      <c r="A34" s="26" t="s">
        <v>65</v>
      </c>
      <c r="B34" s="26"/>
      <c r="C34" s="27">
        <v>0.63</v>
      </c>
      <c r="D34" s="63">
        <v>0.63</v>
      </c>
      <c r="E34" s="28"/>
      <c r="F34" s="29" t="s">
        <v>364</v>
      </c>
      <c r="G34" s="31">
        <v>738</v>
      </c>
      <c r="H34" s="31">
        <f>D34*G34</f>
        <v>464.94</v>
      </c>
      <c r="I34" s="56"/>
      <c r="J34" s="57"/>
      <c r="K34" s="58"/>
      <c r="L34" s="58"/>
      <c r="M34" s="37"/>
      <c r="N34" s="50"/>
      <c r="O34" s="38"/>
      <c r="P34" s="38"/>
      <c r="Q34" s="45"/>
      <c r="R34" s="48"/>
      <c r="S34" s="75">
        <v>1058</v>
      </c>
      <c r="T34" s="75">
        <f t="shared" si="3"/>
        <v>666.54</v>
      </c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139</v>
      </c>
      <c r="B35" s="26"/>
      <c r="C35" s="27">
        <v>0.09</v>
      </c>
      <c r="D35" s="63">
        <v>0.09</v>
      </c>
      <c r="E35" s="28"/>
      <c r="F35" s="29"/>
      <c r="G35" s="31"/>
      <c r="H35" s="31"/>
      <c r="I35" s="56"/>
      <c r="J35" s="57"/>
      <c r="K35" s="58"/>
      <c r="L35" s="58"/>
      <c r="M35" s="37"/>
      <c r="N35" s="50"/>
      <c r="O35" s="38"/>
      <c r="P35" s="38"/>
      <c r="Q35" s="45"/>
      <c r="R35" s="78" t="s">
        <v>364</v>
      </c>
      <c r="S35" s="75">
        <v>1522</v>
      </c>
      <c r="T35" s="75">
        <f t="shared" si="3"/>
        <v>136.97999999999999</v>
      </c>
      <c r="U35" s="68"/>
      <c r="V35" s="69"/>
      <c r="W35" s="70"/>
      <c r="X35" s="70"/>
      <c r="Y35" s="43"/>
      <c r="Z35" s="53"/>
      <c r="AA35" s="44"/>
      <c r="AB35" s="44"/>
    </row>
    <row r="36" spans="1:28" x14ac:dyDescent="0.25">
      <c r="A36" s="26" t="s">
        <v>66</v>
      </c>
      <c r="B36" s="26"/>
      <c r="C36" s="27">
        <v>0.03</v>
      </c>
      <c r="D36" s="63">
        <v>0.03</v>
      </c>
      <c r="E36" s="28"/>
      <c r="F36" s="29"/>
      <c r="G36" s="31"/>
      <c r="H36" s="31"/>
      <c r="I36" s="56"/>
      <c r="J36" s="57"/>
      <c r="K36" s="58"/>
      <c r="L36" s="58"/>
      <c r="M36" s="37"/>
      <c r="N36" s="50"/>
      <c r="O36" s="38"/>
      <c r="P36" s="38"/>
      <c r="Q36" s="45"/>
      <c r="R36" s="48"/>
      <c r="S36" s="75">
        <v>740</v>
      </c>
      <c r="T36" s="75">
        <f t="shared" si="3"/>
        <v>22.2</v>
      </c>
      <c r="U36" s="68"/>
      <c r="V36" s="69"/>
      <c r="W36" s="70"/>
      <c r="X36" s="70"/>
      <c r="Y36" s="43"/>
      <c r="Z36" s="53"/>
      <c r="AA36" s="44"/>
      <c r="AB36" s="44"/>
    </row>
    <row r="37" spans="1:28" x14ac:dyDescent="0.25">
      <c r="A37" s="26" t="s">
        <v>192</v>
      </c>
      <c r="B37" s="26"/>
      <c r="C37" s="27">
        <v>0.03</v>
      </c>
      <c r="D37" s="63">
        <v>0.03</v>
      </c>
      <c r="E37" s="28"/>
      <c r="F37" s="29"/>
      <c r="G37" s="31"/>
      <c r="H37" s="31"/>
      <c r="I37" s="56"/>
      <c r="J37" s="57"/>
      <c r="K37" s="58"/>
      <c r="L37" s="58"/>
      <c r="M37" s="37"/>
      <c r="N37" s="50"/>
      <c r="O37" s="38"/>
      <c r="P37" s="38"/>
      <c r="Q37" s="45"/>
      <c r="R37" s="78" t="s">
        <v>364</v>
      </c>
      <c r="S37" s="75">
        <v>2400</v>
      </c>
      <c r="T37" s="75">
        <f t="shared" si="3"/>
        <v>72</v>
      </c>
      <c r="U37" s="68"/>
      <c r="V37" s="69"/>
      <c r="W37" s="70"/>
      <c r="X37" s="70"/>
      <c r="Y37" s="43"/>
      <c r="Z37" s="53"/>
      <c r="AA37" s="44"/>
      <c r="AB37" s="44"/>
    </row>
    <row r="38" spans="1:28" x14ac:dyDescent="0.25">
      <c r="A38" s="26" t="s">
        <v>146</v>
      </c>
      <c r="B38" s="26"/>
      <c r="C38" s="27">
        <v>0.37</v>
      </c>
      <c r="D38" s="63">
        <v>0.37</v>
      </c>
      <c r="E38" s="28"/>
      <c r="F38" s="29"/>
      <c r="G38" s="31"/>
      <c r="H38" s="31"/>
      <c r="I38" s="56"/>
      <c r="J38" s="57"/>
      <c r="K38" s="81">
        <v>600</v>
      </c>
      <c r="L38" s="81">
        <f>D38*K38</f>
        <v>222</v>
      </c>
      <c r="M38" s="37"/>
      <c r="N38" s="50"/>
      <c r="O38" s="38"/>
      <c r="P38" s="38"/>
      <c r="Q38" s="45"/>
      <c r="R38" s="48"/>
      <c r="S38" s="46"/>
      <c r="T38" s="46"/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26" t="s">
        <v>148</v>
      </c>
      <c r="B39" s="26"/>
      <c r="C39" s="27">
        <v>0.02</v>
      </c>
      <c r="D39" s="63">
        <v>0.02</v>
      </c>
      <c r="E39" s="28"/>
      <c r="F39" s="29"/>
      <c r="G39" s="31"/>
      <c r="H39" s="31"/>
      <c r="I39" s="56"/>
      <c r="J39" s="57"/>
      <c r="K39" s="58"/>
      <c r="L39" s="58"/>
      <c r="M39" s="37"/>
      <c r="N39" s="50"/>
      <c r="O39" s="38"/>
      <c r="P39" s="38"/>
      <c r="Q39" s="45"/>
      <c r="R39" s="48"/>
      <c r="S39" s="75">
        <v>600</v>
      </c>
      <c r="T39" s="75">
        <f t="shared" ref="T39:T42" si="4">D39*S39</f>
        <v>12</v>
      </c>
      <c r="U39" s="68"/>
      <c r="V39" s="69"/>
      <c r="W39" s="70"/>
      <c r="X39" s="70"/>
      <c r="Y39" s="43"/>
      <c r="Z39" s="53"/>
      <c r="AA39" s="44"/>
      <c r="AB39" s="44"/>
    </row>
    <row r="40" spans="1:28" x14ac:dyDescent="0.25">
      <c r="A40" s="26" t="s">
        <v>307</v>
      </c>
      <c r="B40" s="26" t="s">
        <v>100</v>
      </c>
      <c r="C40" s="27">
        <v>0.2</v>
      </c>
      <c r="D40" s="63">
        <v>0.2</v>
      </c>
      <c r="E40" s="28"/>
      <c r="F40" s="29"/>
      <c r="G40" s="31">
        <v>358</v>
      </c>
      <c r="H40" s="31">
        <f>D40*G40</f>
        <v>71.600000000000009</v>
      </c>
      <c r="I40" s="56"/>
      <c r="J40" s="57"/>
      <c r="K40" s="58"/>
      <c r="L40" s="58"/>
      <c r="M40" s="37"/>
      <c r="N40" s="50"/>
      <c r="O40" s="72">
        <v>140</v>
      </c>
      <c r="P40" s="72">
        <f>D40*O40</f>
        <v>28</v>
      </c>
      <c r="Q40" s="45"/>
      <c r="R40" s="48"/>
      <c r="S40" s="46">
        <v>390</v>
      </c>
      <c r="T40" s="46">
        <f t="shared" si="4"/>
        <v>78</v>
      </c>
      <c r="U40" s="68"/>
      <c r="V40" s="69"/>
      <c r="W40" s="70"/>
      <c r="X40" s="70"/>
      <c r="Y40" s="43"/>
      <c r="Z40" s="53" t="s">
        <v>364</v>
      </c>
      <c r="AA40" s="44">
        <v>320</v>
      </c>
      <c r="AB40" s="44">
        <f>D40*AA40</f>
        <v>64</v>
      </c>
    </row>
    <row r="41" spans="1:28" x14ac:dyDescent="0.25">
      <c r="A41" s="26" t="s">
        <v>289</v>
      </c>
      <c r="B41" s="26" t="s">
        <v>123</v>
      </c>
      <c r="C41" s="27">
        <v>0.55000000000000004</v>
      </c>
      <c r="D41" s="63">
        <v>0.55000000000000004</v>
      </c>
      <c r="E41" s="28"/>
      <c r="F41" s="29" t="s">
        <v>364</v>
      </c>
      <c r="G41" s="31">
        <v>124</v>
      </c>
      <c r="H41" s="31">
        <f>D41*G41</f>
        <v>68.2</v>
      </c>
      <c r="I41" s="56"/>
      <c r="J41" s="57"/>
      <c r="K41" s="58">
        <v>300</v>
      </c>
      <c r="L41" s="58">
        <f>D41*K41</f>
        <v>165</v>
      </c>
      <c r="M41" s="37"/>
      <c r="N41" s="50"/>
      <c r="O41" s="72">
        <v>85</v>
      </c>
      <c r="P41" s="72">
        <f>D41*O41</f>
        <v>46.750000000000007</v>
      </c>
      <c r="Q41" s="45"/>
      <c r="R41" s="48"/>
      <c r="S41" s="46">
        <v>200</v>
      </c>
      <c r="T41" s="46">
        <f t="shared" si="4"/>
        <v>110.00000000000001</v>
      </c>
      <c r="U41" s="68"/>
      <c r="V41" s="69"/>
      <c r="W41" s="70"/>
      <c r="X41" s="70"/>
      <c r="Y41" s="43"/>
      <c r="Z41" s="53"/>
      <c r="AA41" s="44"/>
      <c r="AB41" s="44"/>
    </row>
    <row r="42" spans="1:28" x14ac:dyDescent="0.25">
      <c r="A42" s="26" t="s">
        <v>288</v>
      </c>
      <c r="B42" s="26" t="s">
        <v>100</v>
      </c>
      <c r="C42" s="27">
        <v>0.43</v>
      </c>
      <c r="D42" s="63">
        <v>0.43</v>
      </c>
      <c r="E42" s="28"/>
      <c r="F42" s="29"/>
      <c r="G42" s="31"/>
      <c r="H42" s="31"/>
      <c r="I42" s="56"/>
      <c r="J42" s="57"/>
      <c r="K42" s="58"/>
      <c r="L42" s="58"/>
      <c r="M42" s="37"/>
      <c r="N42" s="50"/>
      <c r="O42" s="38"/>
      <c r="P42" s="38"/>
      <c r="Q42" s="45"/>
      <c r="R42" s="48"/>
      <c r="S42" s="75">
        <v>750</v>
      </c>
      <c r="T42" s="75">
        <f t="shared" si="4"/>
        <v>322.5</v>
      </c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26" t="s">
        <v>310</v>
      </c>
      <c r="B43" s="26" t="s">
        <v>100</v>
      </c>
      <c r="C43" s="27">
        <v>0.48</v>
      </c>
      <c r="D43" s="63">
        <v>0.48</v>
      </c>
      <c r="E43" s="28"/>
      <c r="F43" s="76" t="s">
        <v>364</v>
      </c>
      <c r="G43" s="73">
        <v>738</v>
      </c>
      <c r="H43" s="73">
        <f>D43*G43</f>
        <v>354.24</v>
      </c>
      <c r="I43" s="56"/>
      <c r="J43" s="57"/>
      <c r="K43" s="58"/>
      <c r="L43" s="58"/>
      <c r="M43" s="37"/>
      <c r="N43" s="50"/>
      <c r="O43" s="38"/>
      <c r="P43" s="38"/>
      <c r="Q43" s="45"/>
      <c r="R43" s="48"/>
      <c r="S43" s="46"/>
      <c r="T43" s="46"/>
      <c r="U43" s="68"/>
      <c r="V43" s="69"/>
      <c r="W43" s="70"/>
      <c r="X43" s="70"/>
      <c r="Y43" s="43"/>
      <c r="Z43" s="53"/>
      <c r="AA43" s="44"/>
      <c r="AB43" s="44"/>
    </row>
    <row r="44" spans="1:28" x14ac:dyDescent="0.25">
      <c r="A44" s="26" t="s">
        <v>155</v>
      </c>
      <c r="B44" s="26"/>
      <c r="C44" s="27">
        <v>0.06</v>
      </c>
      <c r="D44" s="63">
        <v>0.06</v>
      </c>
      <c r="E44" s="28"/>
      <c r="F44" s="29" t="s">
        <v>364</v>
      </c>
      <c r="G44" s="31">
        <v>238</v>
      </c>
      <c r="H44" s="31">
        <f>D44*G44</f>
        <v>14.28</v>
      </c>
      <c r="I44" s="56"/>
      <c r="J44" s="57"/>
      <c r="K44" s="58">
        <v>450</v>
      </c>
      <c r="L44" s="58">
        <f>D44*K44</f>
        <v>27</v>
      </c>
      <c r="M44" s="37"/>
      <c r="N44" s="50"/>
      <c r="O44" s="72">
        <v>140</v>
      </c>
      <c r="P44" s="72">
        <f>D44*O44</f>
        <v>8.4</v>
      </c>
      <c r="Q44" s="45"/>
      <c r="R44" s="48"/>
      <c r="S44" s="46">
        <v>240</v>
      </c>
      <c r="T44" s="46">
        <f t="shared" ref="T44:T46" si="5">D44*S44</f>
        <v>14.399999999999999</v>
      </c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26" t="s">
        <v>158</v>
      </c>
      <c r="B45" s="26"/>
      <c r="C45" s="27">
        <v>0.61</v>
      </c>
      <c r="D45" s="63">
        <v>0.61</v>
      </c>
      <c r="E45" s="28"/>
      <c r="F45" s="29"/>
      <c r="G45" s="31">
        <v>158</v>
      </c>
      <c r="H45" s="31">
        <f>D45*G45</f>
        <v>96.38</v>
      </c>
      <c r="I45" s="56"/>
      <c r="J45" s="57"/>
      <c r="K45" s="58">
        <v>225</v>
      </c>
      <c r="L45" s="58">
        <f>D45*K45</f>
        <v>137.25</v>
      </c>
      <c r="M45" s="37"/>
      <c r="N45" s="50"/>
      <c r="O45" s="72">
        <v>75</v>
      </c>
      <c r="P45" s="72">
        <f>D45*O45</f>
        <v>45.75</v>
      </c>
      <c r="Q45" s="45"/>
      <c r="R45" s="48"/>
      <c r="S45" s="46">
        <v>174</v>
      </c>
      <c r="T45" s="46">
        <f t="shared" si="5"/>
        <v>106.14</v>
      </c>
      <c r="U45" s="68"/>
      <c r="V45" s="69"/>
      <c r="W45" s="70"/>
      <c r="X45" s="70"/>
      <c r="Y45" s="43"/>
      <c r="Z45" s="53"/>
      <c r="AA45" s="44">
        <v>240</v>
      </c>
      <c r="AB45" s="44">
        <f>D45*AA45</f>
        <v>146.4</v>
      </c>
    </row>
    <row r="46" spans="1:28" x14ac:dyDescent="0.25">
      <c r="A46" s="26" t="s">
        <v>195</v>
      </c>
      <c r="B46" s="26"/>
      <c r="C46" s="27">
        <v>0.05</v>
      </c>
      <c r="D46" s="63">
        <v>0.05</v>
      </c>
      <c r="E46" s="28"/>
      <c r="F46" s="29"/>
      <c r="G46" s="31"/>
      <c r="H46" s="31"/>
      <c r="I46" s="56"/>
      <c r="J46" s="57"/>
      <c r="K46" s="58"/>
      <c r="L46" s="58"/>
      <c r="M46" s="37"/>
      <c r="N46" s="50"/>
      <c r="O46" s="38"/>
      <c r="P46" s="38"/>
      <c r="Q46" s="45"/>
      <c r="R46" s="48"/>
      <c r="S46" s="75">
        <v>728</v>
      </c>
      <c r="T46" s="75">
        <f t="shared" si="5"/>
        <v>36.4</v>
      </c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26" t="s">
        <v>309</v>
      </c>
      <c r="B47" s="26" t="s">
        <v>123</v>
      </c>
      <c r="C47" s="27">
        <v>0.3</v>
      </c>
      <c r="D47" s="63">
        <v>0.3</v>
      </c>
      <c r="E47" s="28"/>
      <c r="F47" s="29"/>
      <c r="G47" s="31"/>
      <c r="H47" s="31"/>
      <c r="I47" s="56"/>
      <c r="J47" s="57"/>
      <c r="K47" s="58"/>
      <c r="L47" s="58"/>
      <c r="M47" s="37"/>
      <c r="N47" s="50"/>
      <c r="O47" s="72">
        <v>80</v>
      </c>
      <c r="P47" s="72">
        <f>D47*O47</f>
        <v>24</v>
      </c>
      <c r="Q47" s="45"/>
      <c r="R47" s="48"/>
      <c r="S47" s="46"/>
      <c r="T47" s="46"/>
      <c r="U47" s="68"/>
      <c r="V47" s="69"/>
      <c r="W47" s="70"/>
      <c r="X47" s="70"/>
      <c r="Y47" s="43"/>
      <c r="Z47" s="53"/>
      <c r="AA47" s="44"/>
      <c r="AB47" s="44"/>
    </row>
    <row r="48" spans="1:28" x14ac:dyDescent="0.25">
      <c r="A48" s="26" t="s">
        <v>285</v>
      </c>
      <c r="B48" s="26" t="s">
        <v>123</v>
      </c>
      <c r="C48" s="27">
        <v>0.32</v>
      </c>
      <c r="D48" s="63">
        <v>0.32</v>
      </c>
      <c r="E48" s="28"/>
      <c r="F48" s="29" t="s">
        <v>364</v>
      </c>
      <c r="G48" s="31">
        <v>48</v>
      </c>
      <c r="H48" s="31">
        <f>D48*G48</f>
        <v>15.36</v>
      </c>
      <c r="I48" s="56"/>
      <c r="J48" s="57"/>
      <c r="K48" s="58">
        <v>150</v>
      </c>
      <c r="L48" s="58">
        <f>D48*K48</f>
        <v>48</v>
      </c>
      <c r="M48" s="37"/>
      <c r="N48" s="50"/>
      <c r="O48" s="72">
        <v>40</v>
      </c>
      <c r="P48" s="72">
        <f>D48*O48</f>
        <v>12.8</v>
      </c>
      <c r="Q48" s="45"/>
      <c r="R48" s="48"/>
      <c r="S48" s="46"/>
      <c r="T48" s="46"/>
      <c r="U48" s="68"/>
      <c r="V48" s="69"/>
      <c r="W48" s="70"/>
      <c r="X48" s="70"/>
      <c r="Y48" s="43"/>
      <c r="Z48" s="53"/>
      <c r="AA48" s="44">
        <v>100</v>
      </c>
      <c r="AB48" s="44">
        <f>D48*AA48</f>
        <v>32</v>
      </c>
    </row>
    <row r="49" spans="1:28" x14ac:dyDescent="0.25">
      <c r="A49" s="95" t="s">
        <v>160</v>
      </c>
      <c r="B49" s="95"/>
      <c r="C49" s="93">
        <v>0.33</v>
      </c>
      <c r="D49" s="101">
        <v>0</v>
      </c>
      <c r="E49" s="28"/>
      <c r="F49" s="29"/>
      <c r="G49" s="31"/>
      <c r="H49" s="31"/>
      <c r="I49" s="56"/>
      <c r="J49" s="57"/>
      <c r="K49" s="58"/>
      <c r="L49" s="58"/>
      <c r="M49" s="37"/>
      <c r="N49" s="50"/>
      <c r="O49" s="38"/>
      <c r="P49" s="38"/>
      <c r="Q49" s="45"/>
      <c r="R49" s="48"/>
      <c r="S49" s="46"/>
      <c r="T49" s="46"/>
      <c r="U49" s="68"/>
      <c r="V49" s="69"/>
      <c r="W49" s="70"/>
      <c r="X49" s="70"/>
      <c r="Y49" s="43"/>
      <c r="Z49" s="53"/>
      <c r="AA49" s="44"/>
      <c r="AB49" s="44"/>
    </row>
    <row r="50" spans="1:28" x14ac:dyDescent="0.25">
      <c r="A50" s="26" t="s">
        <v>164</v>
      </c>
      <c r="B50" s="26"/>
      <c r="C50" s="27">
        <v>0.04</v>
      </c>
      <c r="D50" s="63">
        <v>0.04</v>
      </c>
      <c r="E50" s="28"/>
      <c r="F50" s="29"/>
      <c r="G50" s="31">
        <v>598</v>
      </c>
      <c r="H50" s="31">
        <f>D50*G50</f>
        <v>23.92</v>
      </c>
      <c r="I50" s="56"/>
      <c r="J50" s="57"/>
      <c r="K50" s="58">
        <v>225</v>
      </c>
      <c r="L50" s="58">
        <f>D50*K50</f>
        <v>9</v>
      </c>
      <c r="M50" s="37"/>
      <c r="N50" s="50"/>
      <c r="O50" s="116">
        <v>212.5</v>
      </c>
      <c r="P50" s="116">
        <f>D50*O50</f>
        <v>8.5</v>
      </c>
      <c r="Q50" s="45"/>
      <c r="R50" s="48" t="s">
        <v>364</v>
      </c>
      <c r="S50" s="46">
        <v>380</v>
      </c>
      <c r="T50" s="46">
        <f t="shared" ref="T50:T51" si="6">D50*S50</f>
        <v>15.200000000000001</v>
      </c>
      <c r="U50" s="68"/>
      <c r="V50" s="69"/>
      <c r="W50" s="70"/>
      <c r="X50" s="70"/>
      <c r="Y50" s="43"/>
      <c r="Z50" s="53"/>
      <c r="AA50" s="74">
        <v>200</v>
      </c>
      <c r="AB50" s="74">
        <f>D50*AA50</f>
        <v>8</v>
      </c>
    </row>
    <row r="51" spans="1:28" x14ac:dyDescent="0.25">
      <c r="A51" s="26" t="s">
        <v>165</v>
      </c>
      <c r="B51" s="26"/>
      <c r="C51" s="27">
        <v>0.15</v>
      </c>
      <c r="D51" s="63">
        <v>0.15</v>
      </c>
      <c r="E51" s="28"/>
      <c r="F51" s="29" t="s">
        <v>364</v>
      </c>
      <c r="G51" s="31">
        <v>168</v>
      </c>
      <c r="H51" s="31">
        <f>D51*G51</f>
        <v>25.2</v>
      </c>
      <c r="I51" s="56"/>
      <c r="J51" s="57"/>
      <c r="K51" s="58">
        <v>180</v>
      </c>
      <c r="L51" s="58">
        <f>D51*K51</f>
        <v>27</v>
      </c>
      <c r="M51" s="37"/>
      <c r="N51" s="50"/>
      <c r="O51" s="72">
        <v>105</v>
      </c>
      <c r="P51" s="72">
        <f>D51*O51</f>
        <v>15.75</v>
      </c>
      <c r="Q51" s="45"/>
      <c r="R51" s="48"/>
      <c r="S51" s="46">
        <v>274</v>
      </c>
      <c r="T51" s="46">
        <f t="shared" si="6"/>
        <v>41.1</v>
      </c>
      <c r="U51" s="68"/>
      <c r="V51" s="69"/>
      <c r="W51" s="70"/>
      <c r="X51" s="70"/>
      <c r="Y51" s="43"/>
      <c r="Z51" s="53"/>
      <c r="AA51" s="44"/>
      <c r="AB51" s="44"/>
    </row>
    <row r="52" spans="1:28" x14ac:dyDescent="0.25">
      <c r="A52" s="26" t="s">
        <v>77</v>
      </c>
      <c r="B52" s="26"/>
      <c r="C52" s="27">
        <v>0.06</v>
      </c>
      <c r="D52" s="63">
        <v>0.06</v>
      </c>
      <c r="E52" s="28"/>
      <c r="F52" s="29" t="s">
        <v>364</v>
      </c>
      <c r="G52" s="31">
        <v>38</v>
      </c>
      <c r="H52" s="31">
        <f>D52*G52</f>
        <v>2.2799999999999998</v>
      </c>
      <c r="I52" s="56"/>
      <c r="J52" s="57"/>
      <c r="K52" s="58"/>
      <c r="L52" s="58"/>
      <c r="M52" s="37"/>
      <c r="N52" s="50"/>
      <c r="O52" s="72">
        <v>31.5</v>
      </c>
      <c r="P52" s="72">
        <f>D52*O52</f>
        <v>1.89</v>
      </c>
      <c r="Q52" s="45"/>
      <c r="R52" s="48"/>
      <c r="S52" s="46"/>
      <c r="T52" s="46"/>
      <c r="U52" s="68"/>
      <c r="V52" s="69"/>
      <c r="W52" s="70"/>
      <c r="X52" s="70"/>
      <c r="Y52" s="43"/>
      <c r="Z52" s="53" t="s">
        <v>364</v>
      </c>
      <c r="AA52" s="44">
        <v>40</v>
      </c>
      <c r="AB52" s="44">
        <f>D52*AA52</f>
        <v>2.4</v>
      </c>
    </row>
    <row r="53" spans="1:28" x14ac:dyDescent="0.25">
      <c r="A53" s="26" t="s">
        <v>166</v>
      </c>
      <c r="B53" s="26"/>
      <c r="C53" s="27">
        <v>1.38</v>
      </c>
      <c r="D53" s="63">
        <v>1.38</v>
      </c>
      <c r="E53" s="28"/>
      <c r="F53" s="29" t="s">
        <v>364</v>
      </c>
      <c r="G53" s="31">
        <v>74</v>
      </c>
      <c r="H53" s="31">
        <f>D53*G53</f>
        <v>102.11999999999999</v>
      </c>
      <c r="I53" s="56"/>
      <c r="J53" s="57"/>
      <c r="K53" s="58"/>
      <c r="L53" s="58"/>
      <c r="M53" s="37"/>
      <c r="N53" s="50"/>
      <c r="O53" s="38"/>
      <c r="P53" s="38"/>
      <c r="Q53" s="45"/>
      <c r="R53" s="48"/>
      <c r="S53" s="75">
        <v>760</v>
      </c>
      <c r="T53" s="75">
        <f t="shared" ref="T53:T55" si="7">D53*S53</f>
        <v>1048.8</v>
      </c>
      <c r="U53" s="68"/>
      <c r="V53" s="69"/>
      <c r="W53" s="70"/>
      <c r="X53" s="70"/>
      <c r="Y53" s="43"/>
      <c r="Z53" s="53" t="s">
        <v>364</v>
      </c>
      <c r="AA53" s="44">
        <v>400</v>
      </c>
      <c r="AB53" s="44">
        <f>D53*AA53</f>
        <v>552</v>
      </c>
    </row>
    <row r="54" spans="1:28" x14ac:dyDescent="0.25">
      <c r="A54" s="26" t="s">
        <v>169</v>
      </c>
      <c r="B54" s="26"/>
      <c r="C54" s="27">
        <v>0.14000000000000001</v>
      </c>
      <c r="D54" s="63">
        <v>0.14000000000000001</v>
      </c>
      <c r="E54" s="28"/>
      <c r="F54" s="29"/>
      <c r="G54" s="31"/>
      <c r="H54" s="31"/>
      <c r="I54" s="56"/>
      <c r="J54" s="57"/>
      <c r="K54" s="58"/>
      <c r="L54" s="58"/>
      <c r="M54" s="37"/>
      <c r="N54" s="50"/>
      <c r="O54" s="72">
        <v>950</v>
      </c>
      <c r="P54" s="72">
        <f>D54*O54</f>
        <v>133</v>
      </c>
      <c r="Q54" s="45"/>
      <c r="R54" s="48"/>
      <c r="S54" s="46">
        <v>1850</v>
      </c>
      <c r="T54" s="46">
        <f t="shared" si="7"/>
        <v>259</v>
      </c>
      <c r="U54" s="68"/>
      <c r="V54" s="69"/>
      <c r="W54" s="70"/>
      <c r="X54" s="70"/>
      <c r="Y54" s="43"/>
      <c r="Z54" s="53"/>
      <c r="AA54" s="44"/>
      <c r="AB54" s="44"/>
    </row>
    <row r="55" spans="1:28" x14ac:dyDescent="0.25">
      <c r="A55" s="26" t="s">
        <v>84</v>
      </c>
      <c r="B55" s="26"/>
      <c r="C55" s="27">
        <v>0.28999999999999998</v>
      </c>
      <c r="D55" s="63">
        <v>0.28999999999999998</v>
      </c>
      <c r="E55" s="28"/>
      <c r="F55" s="29"/>
      <c r="G55" s="31"/>
      <c r="H55" s="31"/>
      <c r="I55" s="56"/>
      <c r="J55" s="57"/>
      <c r="K55" s="58"/>
      <c r="L55" s="58"/>
      <c r="M55" s="37"/>
      <c r="N55" s="50"/>
      <c r="O55" s="38"/>
      <c r="P55" s="38"/>
      <c r="Q55" s="45"/>
      <c r="R55" s="48"/>
      <c r="S55" s="75">
        <v>4200</v>
      </c>
      <c r="T55" s="75">
        <f t="shared" si="7"/>
        <v>1218</v>
      </c>
      <c r="U55" s="68"/>
      <c r="V55" s="69"/>
      <c r="W55" s="70"/>
      <c r="X55" s="70"/>
      <c r="Y55" s="43"/>
      <c r="Z55" s="53"/>
      <c r="AA55" s="44"/>
      <c r="AB55" s="44"/>
    </row>
    <row r="56" spans="1:28" x14ac:dyDescent="0.25">
      <c r="A56" s="95" t="s">
        <v>171</v>
      </c>
      <c r="B56" s="95"/>
      <c r="C56" s="93">
        <v>0.14000000000000001</v>
      </c>
      <c r="D56" s="101">
        <v>0</v>
      </c>
      <c r="E56" s="28"/>
      <c r="F56" s="29"/>
      <c r="G56" s="31"/>
      <c r="H56" s="31"/>
      <c r="I56" s="56"/>
      <c r="J56" s="57"/>
      <c r="K56" s="58"/>
      <c r="L56" s="58"/>
      <c r="M56" s="37"/>
      <c r="N56" s="50"/>
      <c r="O56" s="38"/>
      <c r="P56" s="38"/>
      <c r="Q56" s="45"/>
      <c r="R56" s="48"/>
      <c r="S56" s="46"/>
      <c r="T56" s="46"/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95" t="s">
        <v>172</v>
      </c>
      <c r="B57" s="95"/>
      <c r="C57" s="93">
        <v>7.7</v>
      </c>
      <c r="D57" s="101">
        <v>0</v>
      </c>
      <c r="E57" s="28"/>
      <c r="F57" s="29"/>
      <c r="G57" s="31"/>
      <c r="H57" s="31"/>
      <c r="I57" s="56"/>
      <c r="J57" s="57"/>
      <c r="K57" s="58"/>
      <c r="L57" s="58"/>
      <c r="M57" s="37"/>
      <c r="N57" s="50"/>
      <c r="O57" s="38"/>
      <c r="P57" s="38"/>
      <c r="Q57" s="45"/>
      <c r="R57" s="48"/>
      <c r="S57" s="46"/>
      <c r="T57" s="46"/>
      <c r="U57" s="68"/>
      <c r="V57" s="69"/>
      <c r="W57" s="70"/>
      <c r="X57" s="70"/>
      <c r="Y57" s="43"/>
      <c r="Z57" s="53"/>
      <c r="AA57" s="44"/>
      <c r="AB57" s="44"/>
    </row>
    <row r="58" spans="1:28" x14ac:dyDescent="0.25">
      <c r="A58" s="26" t="s">
        <v>308</v>
      </c>
      <c r="B58" s="26" t="s">
        <v>100</v>
      </c>
      <c r="C58" s="27">
        <v>0.02</v>
      </c>
      <c r="D58" s="63">
        <v>0.02</v>
      </c>
      <c r="E58" s="28"/>
      <c r="F58" s="29"/>
      <c r="G58" s="31"/>
      <c r="H58" s="31"/>
      <c r="I58" s="56"/>
      <c r="J58" s="57"/>
      <c r="K58" s="58">
        <v>450</v>
      </c>
      <c r="L58" s="58">
        <f>D58*K58</f>
        <v>9</v>
      </c>
      <c r="M58" s="37"/>
      <c r="N58" s="50"/>
      <c r="O58" s="72">
        <v>236.5</v>
      </c>
      <c r="P58" s="72">
        <f>D58*O58</f>
        <v>4.7300000000000004</v>
      </c>
      <c r="Q58" s="45"/>
      <c r="R58" s="48"/>
      <c r="S58" s="46">
        <v>685</v>
      </c>
      <c r="T58" s="46">
        <f t="shared" ref="T58:T59" si="8">D58*S58</f>
        <v>13.700000000000001</v>
      </c>
      <c r="U58" s="68"/>
      <c r="V58" s="69"/>
      <c r="W58" s="70"/>
      <c r="X58" s="70"/>
      <c r="Y58" s="43"/>
      <c r="Z58" s="53"/>
      <c r="AA58" s="44"/>
      <c r="AB58" s="44"/>
    </row>
    <row r="59" spans="1:28" x14ac:dyDescent="0.25">
      <c r="A59" s="26" t="s">
        <v>287</v>
      </c>
      <c r="B59" s="26" t="s">
        <v>100</v>
      </c>
      <c r="C59" s="27">
        <v>0.06</v>
      </c>
      <c r="D59" s="63">
        <v>0.06</v>
      </c>
      <c r="E59" s="28"/>
      <c r="F59" s="29" t="s">
        <v>364</v>
      </c>
      <c r="G59" s="31">
        <v>574</v>
      </c>
      <c r="H59" s="31">
        <f t="shared" ref="H59:H64" si="9">D59*G59</f>
        <v>34.44</v>
      </c>
      <c r="I59" s="56"/>
      <c r="J59" s="57"/>
      <c r="K59" s="58">
        <v>375</v>
      </c>
      <c r="L59" s="58">
        <f>D59*K59</f>
        <v>22.5</v>
      </c>
      <c r="M59" s="37"/>
      <c r="N59" s="50"/>
      <c r="O59" s="72">
        <v>170</v>
      </c>
      <c r="P59" s="72">
        <f>D59*O59</f>
        <v>10.199999999999999</v>
      </c>
      <c r="Q59" s="45"/>
      <c r="R59" s="48"/>
      <c r="S59" s="46">
        <v>760</v>
      </c>
      <c r="T59" s="46">
        <f t="shared" si="8"/>
        <v>45.6</v>
      </c>
      <c r="U59" s="68"/>
      <c r="V59" s="69"/>
      <c r="W59" s="70"/>
      <c r="X59" s="70"/>
      <c r="Y59" s="43"/>
      <c r="Z59" s="53"/>
      <c r="AA59" s="44"/>
      <c r="AB59" s="44"/>
    </row>
    <row r="60" spans="1:28" x14ac:dyDescent="0.25">
      <c r="A60" s="26" t="s">
        <v>199</v>
      </c>
      <c r="B60" s="26"/>
      <c r="C60" s="27">
        <v>0.7</v>
      </c>
      <c r="D60" s="63">
        <v>0.7</v>
      </c>
      <c r="E60" s="28"/>
      <c r="F60" s="29"/>
      <c r="G60" s="73">
        <v>274</v>
      </c>
      <c r="H60" s="73">
        <f t="shared" si="9"/>
        <v>191.79999999999998</v>
      </c>
      <c r="I60" s="56"/>
      <c r="J60" s="57"/>
      <c r="K60" s="58"/>
      <c r="L60" s="58"/>
      <c r="M60" s="37"/>
      <c r="N60" s="50"/>
      <c r="O60" s="38"/>
      <c r="P60" s="38"/>
      <c r="Q60" s="45"/>
      <c r="R60" s="48"/>
      <c r="S60" s="46"/>
      <c r="T60" s="46"/>
      <c r="U60" s="68"/>
      <c r="V60" s="69"/>
      <c r="W60" s="70"/>
      <c r="X60" s="70"/>
      <c r="Y60" s="43"/>
      <c r="Z60" s="53" t="s">
        <v>364</v>
      </c>
      <c r="AA60" s="44">
        <v>500</v>
      </c>
      <c r="AB60" s="44">
        <f>D60*AA60</f>
        <v>350</v>
      </c>
    </row>
    <row r="61" spans="1:28" x14ac:dyDescent="0.25">
      <c r="A61" s="26" t="s">
        <v>174</v>
      </c>
      <c r="B61" s="26"/>
      <c r="C61" s="27">
        <v>0.18</v>
      </c>
      <c r="D61" s="63">
        <v>0.18</v>
      </c>
      <c r="E61" s="28"/>
      <c r="F61" s="29" t="s">
        <v>364</v>
      </c>
      <c r="G61" s="31">
        <v>98</v>
      </c>
      <c r="H61" s="31">
        <f t="shared" si="9"/>
        <v>17.64</v>
      </c>
      <c r="I61" s="56"/>
      <c r="J61" s="57"/>
      <c r="K61" s="58"/>
      <c r="L61" s="58"/>
      <c r="M61" s="37"/>
      <c r="N61" s="50"/>
      <c r="O61" s="72">
        <v>70</v>
      </c>
      <c r="P61" s="72">
        <f>D61*O61</f>
        <v>12.6</v>
      </c>
      <c r="Q61" s="45"/>
      <c r="R61" s="48"/>
      <c r="S61" s="46">
        <v>240</v>
      </c>
      <c r="T61" s="46">
        <f t="shared" ref="T61" si="10">D61*S61</f>
        <v>43.199999999999996</v>
      </c>
      <c r="U61" s="68"/>
      <c r="V61" s="69"/>
      <c r="W61" s="70">
        <v>288</v>
      </c>
      <c r="X61" s="70">
        <f>D61*W61</f>
        <v>51.839999999999996</v>
      </c>
      <c r="Y61" s="43"/>
      <c r="Z61" s="53"/>
      <c r="AA61" s="44"/>
      <c r="AB61" s="44"/>
    </row>
    <row r="62" spans="1:28" x14ac:dyDescent="0.25">
      <c r="A62" s="26" t="s">
        <v>175</v>
      </c>
      <c r="B62" s="26"/>
      <c r="C62" s="27">
        <v>0.23</v>
      </c>
      <c r="D62" s="63">
        <v>0.23</v>
      </c>
      <c r="E62" s="28"/>
      <c r="F62" s="76" t="s">
        <v>364</v>
      </c>
      <c r="G62" s="73">
        <v>978</v>
      </c>
      <c r="H62" s="73">
        <f t="shared" si="9"/>
        <v>224.94</v>
      </c>
      <c r="I62" s="56"/>
      <c r="J62" s="57"/>
      <c r="K62" s="58"/>
      <c r="L62" s="58"/>
      <c r="M62" s="37"/>
      <c r="N62" s="50"/>
      <c r="O62" s="38"/>
      <c r="P62" s="38"/>
      <c r="Q62" s="45"/>
      <c r="R62" s="48"/>
      <c r="S62" s="46"/>
      <c r="T62" s="46"/>
      <c r="U62" s="68"/>
      <c r="V62" s="69"/>
      <c r="W62" s="70"/>
      <c r="X62" s="70"/>
      <c r="Y62" s="43"/>
      <c r="Z62" s="53"/>
      <c r="AA62" s="44"/>
      <c r="AB62" s="44"/>
    </row>
    <row r="63" spans="1:28" x14ac:dyDescent="0.25">
      <c r="A63" s="26" t="s">
        <v>176</v>
      </c>
      <c r="B63" s="26"/>
      <c r="C63" s="27">
        <v>0.56000000000000005</v>
      </c>
      <c r="D63" s="63">
        <v>0.56000000000000005</v>
      </c>
      <c r="E63" s="28"/>
      <c r="F63" s="29" t="s">
        <v>364</v>
      </c>
      <c r="G63" s="31">
        <v>438</v>
      </c>
      <c r="H63" s="31">
        <f t="shared" si="9"/>
        <v>245.28000000000003</v>
      </c>
      <c r="I63" s="56"/>
      <c r="J63" s="57"/>
      <c r="K63" s="58"/>
      <c r="L63" s="58"/>
      <c r="M63" s="37"/>
      <c r="N63" s="50"/>
      <c r="O63" s="38"/>
      <c r="P63" s="38"/>
      <c r="Q63" s="45"/>
      <c r="R63" s="48"/>
      <c r="S63" s="75">
        <v>448</v>
      </c>
      <c r="T63" s="75">
        <f t="shared" ref="T63:T64" si="11">D63*S63</f>
        <v>250.88000000000002</v>
      </c>
      <c r="U63" s="68"/>
      <c r="V63" s="69"/>
      <c r="W63" s="70"/>
      <c r="X63" s="70"/>
      <c r="Y63" s="43"/>
      <c r="Z63" s="53"/>
      <c r="AA63" s="44"/>
      <c r="AB63" s="44"/>
    </row>
    <row r="64" spans="1:28" x14ac:dyDescent="0.25">
      <c r="A64" s="26" t="s">
        <v>97</v>
      </c>
      <c r="B64" s="26"/>
      <c r="C64" s="27">
        <v>0.56000000000000005</v>
      </c>
      <c r="D64" s="63">
        <v>0.56000000000000005</v>
      </c>
      <c r="E64" s="28"/>
      <c r="F64" s="29"/>
      <c r="G64" s="31">
        <v>148</v>
      </c>
      <c r="H64" s="31">
        <f t="shared" si="9"/>
        <v>82.88000000000001</v>
      </c>
      <c r="I64" s="56"/>
      <c r="J64" s="57"/>
      <c r="K64" s="58">
        <v>225</v>
      </c>
      <c r="L64" s="58">
        <f>D64*K64</f>
        <v>126.00000000000001</v>
      </c>
      <c r="M64" s="37"/>
      <c r="N64" s="50"/>
      <c r="O64" s="72">
        <v>100</v>
      </c>
      <c r="P64" s="72">
        <f>D64*O64</f>
        <v>56.000000000000007</v>
      </c>
      <c r="Q64" s="45"/>
      <c r="R64" s="48"/>
      <c r="S64" s="46">
        <v>240</v>
      </c>
      <c r="T64" s="46">
        <f t="shared" si="11"/>
        <v>134.4</v>
      </c>
      <c r="U64" s="68"/>
      <c r="V64" s="69"/>
      <c r="W64" s="70">
        <v>240</v>
      </c>
      <c r="X64" s="70">
        <f>D64*W64</f>
        <v>134.4</v>
      </c>
      <c r="Y64" s="43"/>
      <c r="Z64" s="53"/>
      <c r="AA64" s="44">
        <v>320</v>
      </c>
      <c r="AB64" s="44">
        <f>D64*AA64</f>
        <v>179.20000000000002</v>
      </c>
    </row>
    <row r="65" spans="1:28" x14ac:dyDescent="0.25">
      <c r="A65" s="24" t="s">
        <v>401</v>
      </c>
      <c r="H65" s="32">
        <f>SUM(H62,H60,H43,H25,H15,H9,H8)</f>
        <v>1395.556</v>
      </c>
      <c r="L65" s="32">
        <f>SUM(L38,L30,L22)</f>
        <v>600</v>
      </c>
      <c r="P65" s="32">
        <f>SUM(,P61,P59,P58,P54,P52,P51,P48,P47,P45,P44,P41,P40,P33,P32,P31,P29,P26,P24,P23,P20)</f>
        <v>3241.68</v>
      </c>
      <c r="T65" s="32">
        <f>SUM(T63,T55,T53,T46,T42,T39,T37,T36,T35,T34,T27,T19,T17)</f>
        <v>5735.96</v>
      </c>
      <c r="X65" s="32">
        <v>0</v>
      </c>
      <c r="AB65" s="32">
        <f>SUM(AB28,AB21,AB18,AB12,AB11,AB50)</f>
        <v>1307.2</v>
      </c>
    </row>
    <row r="67" spans="1:28" x14ac:dyDescent="0.25">
      <c r="A67" s="24" t="s">
        <v>402</v>
      </c>
      <c r="C67" s="146">
        <f>SUM(H65,L65,P65,T65,X65,AB65)</f>
        <v>12280.396000000001</v>
      </c>
      <c r="D67" s="146"/>
    </row>
    <row r="70" spans="1:28" x14ac:dyDescent="0.25">
      <c r="A70" s="100" t="s">
        <v>404</v>
      </c>
    </row>
    <row r="71" spans="1:28" x14ac:dyDescent="0.25">
      <c r="A71" s="71" t="s">
        <v>400</v>
      </c>
    </row>
  </sheetData>
  <mergeCells count="33">
    <mergeCell ref="C67:D67"/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T6:T7"/>
    <mergeCell ref="Q6:Q7"/>
    <mergeCell ref="R6:R7"/>
    <mergeCell ref="S6:S7"/>
    <mergeCell ref="H6:H7"/>
    <mergeCell ref="P6:P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G6:G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zoomScaleNormal="100" workbookViewId="0">
      <selection activeCell="D8" sqref="D8:D55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4" width="9.109375" style="65"/>
    <col min="5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20" width="9.109375" style="32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246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259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215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26" t="s">
        <v>200</v>
      </c>
      <c r="B8" s="26"/>
      <c r="C8" s="91">
        <v>1.8</v>
      </c>
      <c r="D8" s="64">
        <v>1.8</v>
      </c>
      <c r="E8" s="28"/>
      <c r="F8" s="29"/>
      <c r="G8" s="73">
        <v>10.8</v>
      </c>
      <c r="H8" s="73">
        <f>D8*G8</f>
        <v>19.440000000000001</v>
      </c>
      <c r="I8" s="56"/>
      <c r="J8" s="57"/>
      <c r="K8" s="58">
        <v>16</v>
      </c>
      <c r="L8" s="58">
        <f>D8*K8</f>
        <v>28.8</v>
      </c>
      <c r="M8" s="37"/>
      <c r="N8" s="50"/>
      <c r="O8" s="38">
        <v>12</v>
      </c>
      <c r="P8" s="38">
        <f>D8*O8</f>
        <v>21.6</v>
      </c>
      <c r="Q8" s="45"/>
      <c r="R8" s="48"/>
      <c r="S8" s="46"/>
      <c r="T8" s="46"/>
      <c r="U8" s="68"/>
      <c r="V8" s="69"/>
      <c r="W8" s="70"/>
      <c r="X8" s="70"/>
      <c r="Y8" s="43"/>
      <c r="Z8" s="53"/>
      <c r="AA8" s="44">
        <v>20</v>
      </c>
      <c r="AB8" s="44">
        <f>D8*AA8</f>
        <v>36</v>
      </c>
    </row>
    <row r="9" spans="1:28" x14ac:dyDescent="0.25">
      <c r="A9" s="26" t="s">
        <v>304</v>
      </c>
      <c r="B9" s="26" t="s">
        <v>100</v>
      </c>
      <c r="C9" s="91">
        <v>0.17</v>
      </c>
      <c r="D9" s="64">
        <v>0.17</v>
      </c>
      <c r="E9" s="28"/>
      <c r="F9" s="29" t="s">
        <v>364</v>
      </c>
      <c r="G9" s="31">
        <v>848</v>
      </c>
      <c r="H9" s="31">
        <f>D9*G9</f>
        <v>144.16</v>
      </c>
      <c r="I9" s="56"/>
      <c r="J9" s="57"/>
      <c r="K9" s="81">
        <v>900</v>
      </c>
      <c r="L9" s="81">
        <f>D9*K9</f>
        <v>153</v>
      </c>
      <c r="M9" s="37"/>
      <c r="N9" s="50"/>
      <c r="O9" s="38"/>
      <c r="P9" s="38"/>
      <c r="Q9" s="45"/>
      <c r="R9" s="48" t="s">
        <v>364</v>
      </c>
      <c r="S9" s="46">
        <v>900</v>
      </c>
      <c r="T9" s="46">
        <f t="shared" ref="T9:T12" si="0">D9*S9</f>
        <v>153</v>
      </c>
      <c r="U9" s="68"/>
      <c r="V9" s="69"/>
      <c r="W9" s="70"/>
      <c r="X9" s="70"/>
      <c r="Y9" s="43"/>
      <c r="Z9" s="53"/>
      <c r="AA9" s="44"/>
      <c r="AB9" s="44"/>
    </row>
    <row r="10" spans="1:28" x14ac:dyDescent="0.25">
      <c r="A10" s="26" t="s">
        <v>101</v>
      </c>
      <c r="B10" s="26"/>
      <c r="C10" s="91">
        <v>0.36</v>
      </c>
      <c r="D10" s="64">
        <v>0.36</v>
      </c>
      <c r="E10" s="28"/>
      <c r="F10" s="29"/>
      <c r="G10" s="31"/>
      <c r="H10" s="31"/>
      <c r="I10" s="56"/>
      <c r="J10" s="57"/>
      <c r="K10" s="58">
        <v>225</v>
      </c>
      <c r="L10" s="58">
        <f>D10*K10</f>
        <v>81</v>
      </c>
      <c r="M10" s="37"/>
      <c r="N10" s="50"/>
      <c r="O10" s="38"/>
      <c r="P10" s="38"/>
      <c r="Q10" s="45"/>
      <c r="R10" s="48"/>
      <c r="S10" s="75">
        <v>118</v>
      </c>
      <c r="T10" s="75">
        <f t="shared" si="0"/>
        <v>42.48</v>
      </c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26" t="s">
        <v>202</v>
      </c>
      <c r="B11" s="26"/>
      <c r="C11" s="91">
        <v>0.44</v>
      </c>
      <c r="D11" s="64">
        <v>0.44</v>
      </c>
      <c r="E11" s="28"/>
      <c r="F11" s="29"/>
      <c r="G11" s="31"/>
      <c r="H11" s="31"/>
      <c r="I11" s="56"/>
      <c r="J11" s="57"/>
      <c r="K11" s="58"/>
      <c r="L11" s="58"/>
      <c r="M11" s="37"/>
      <c r="N11" s="50"/>
      <c r="O11" s="72">
        <v>236</v>
      </c>
      <c r="P11" s="72">
        <f>D11*O11</f>
        <v>103.84</v>
      </c>
      <c r="Q11" s="45"/>
      <c r="R11" s="48"/>
      <c r="S11" s="46">
        <v>285</v>
      </c>
      <c r="T11" s="46">
        <f t="shared" si="0"/>
        <v>125.4</v>
      </c>
      <c r="U11" s="68"/>
      <c r="V11" s="69"/>
      <c r="W11" s="70"/>
      <c r="X11" s="70"/>
      <c r="Y11" s="43"/>
      <c r="Z11" s="53"/>
      <c r="AA11" s="44"/>
      <c r="AB11" s="44"/>
    </row>
    <row r="12" spans="1:28" x14ac:dyDescent="0.25">
      <c r="A12" s="26" t="s">
        <v>21</v>
      </c>
      <c r="B12" s="26"/>
      <c r="C12" s="91">
        <v>0.56999999999999995</v>
      </c>
      <c r="D12" s="64">
        <v>0.56999999999999995</v>
      </c>
      <c r="E12" s="28"/>
      <c r="F12" s="29" t="s">
        <v>364</v>
      </c>
      <c r="G12" s="31">
        <v>308</v>
      </c>
      <c r="H12" s="31">
        <f>D12*G12</f>
        <v>175.55999999999997</v>
      </c>
      <c r="I12" s="56"/>
      <c r="J12" s="57"/>
      <c r="K12" s="81">
        <v>600</v>
      </c>
      <c r="L12" s="81">
        <f>D12*K12</f>
        <v>341.99999999999994</v>
      </c>
      <c r="M12" s="37"/>
      <c r="N12" s="50"/>
      <c r="O12" s="38"/>
      <c r="P12" s="38"/>
      <c r="Q12" s="45"/>
      <c r="R12" s="48" t="s">
        <v>364</v>
      </c>
      <c r="S12" s="46">
        <v>748</v>
      </c>
      <c r="T12" s="46">
        <f t="shared" si="0"/>
        <v>426.35999999999996</v>
      </c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95" t="s">
        <v>106</v>
      </c>
      <c r="B13" s="95"/>
      <c r="C13" s="97">
        <v>0.9</v>
      </c>
      <c r="D13" s="96">
        <v>0</v>
      </c>
      <c r="E13" s="28"/>
      <c r="F13" s="29"/>
      <c r="G13" s="31"/>
      <c r="H13" s="31"/>
      <c r="I13" s="56"/>
      <c r="J13" s="57"/>
      <c r="K13" s="58"/>
      <c r="L13" s="58"/>
      <c r="M13" s="37"/>
      <c r="N13" s="50"/>
      <c r="O13" s="38"/>
      <c r="P13" s="38"/>
      <c r="Q13" s="45"/>
      <c r="R13" s="48"/>
      <c r="S13" s="46"/>
      <c r="T13" s="46"/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26" t="s">
        <v>22</v>
      </c>
      <c r="B14" s="26"/>
      <c r="C14" s="91">
        <v>1</v>
      </c>
      <c r="D14" s="64">
        <v>1</v>
      </c>
      <c r="E14" s="28"/>
      <c r="F14" s="29"/>
      <c r="G14" s="31">
        <v>158</v>
      </c>
      <c r="H14" s="31">
        <f>D14*G14</f>
        <v>158</v>
      </c>
      <c r="I14" s="56"/>
      <c r="J14" s="57"/>
      <c r="K14" s="81">
        <v>150</v>
      </c>
      <c r="L14" s="81">
        <f>D14*K14</f>
        <v>150</v>
      </c>
      <c r="M14" s="37"/>
      <c r="N14" s="50"/>
      <c r="O14" s="38"/>
      <c r="P14" s="38"/>
      <c r="Q14" s="45"/>
      <c r="R14" s="48"/>
      <c r="S14" s="46">
        <v>480</v>
      </c>
      <c r="T14" s="46">
        <f t="shared" ref="T14" si="1">D14*S14</f>
        <v>480</v>
      </c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95" t="s">
        <v>110</v>
      </c>
      <c r="B15" s="95"/>
      <c r="C15" s="97">
        <v>0.78</v>
      </c>
      <c r="D15" s="96">
        <v>0</v>
      </c>
      <c r="E15" s="28"/>
      <c r="F15" s="29"/>
      <c r="G15" s="31"/>
      <c r="H15" s="31"/>
      <c r="I15" s="56"/>
      <c r="J15" s="57"/>
      <c r="K15" s="58"/>
      <c r="L15" s="58"/>
      <c r="M15" s="37"/>
      <c r="N15" s="50"/>
      <c r="O15" s="38"/>
      <c r="P15" s="38"/>
      <c r="Q15" s="45"/>
      <c r="R15" s="48"/>
      <c r="S15" s="46"/>
      <c r="T15" s="46"/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26" t="s">
        <v>114</v>
      </c>
      <c r="B16" s="26"/>
      <c r="C16" s="91">
        <v>0.4</v>
      </c>
      <c r="D16" s="64">
        <v>0.4</v>
      </c>
      <c r="E16" s="28"/>
      <c r="F16" s="29" t="s">
        <v>364</v>
      </c>
      <c r="G16" s="31">
        <v>168</v>
      </c>
      <c r="H16" s="31">
        <f t="shared" ref="H16:H25" si="2">D16*G16</f>
        <v>67.2</v>
      </c>
      <c r="I16" s="56"/>
      <c r="J16" s="57"/>
      <c r="K16" s="58">
        <v>300</v>
      </c>
      <c r="L16" s="58">
        <f t="shared" ref="L16:L22" si="3">D16*K16</f>
        <v>120</v>
      </c>
      <c r="M16" s="37"/>
      <c r="N16" s="50"/>
      <c r="O16" s="38"/>
      <c r="P16" s="38"/>
      <c r="Q16" s="45"/>
      <c r="R16" s="48"/>
      <c r="S16" s="75">
        <v>140</v>
      </c>
      <c r="T16" s="75">
        <f t="shared" ref="T16:T19" si="4">D16*S16</f>
        <v>56</v>
      </c>
      <c r="U16" s="68"/>
      <c r="V16" s="69"/>
      <c r="W16" s="70"/>
      <c r="X16" s="70"/>
      <c r="Y16" s="43"/>
      <c r="Z16" s="53" t="s">
        <v>364</v>
      </c>
      <c r="AA16" s="44">
        <v>160</v>
      </c>
      <c r="AB16" s="44">
        <f>D16*AA16</f>
        <v>64</v>
      </c>
    </row>
    <row r="17" spans="1:29" x14ac:dyDescent="0.25">
      <c r="A17" s="26" t="s">
        <v>115</v>
      </c>
      <c r="B17" s="26"/>
      <c r="C17" s="91">
        <v>0.96</v>
      </c>
      <c r="D17" s="64">
        <v>0.96</v>
      </c>
      <c r="E17" s="28"/>
      <c r="F17" s="29" t="s">
        <v>364</v>
      </c>
      <c r="G17" s="31">
        <v>274</v>
      </c>
      <c r="H17" s="31">
        <f t="shared" si="2"/>
        <v>263.03999999999996</v>
      </c>
      <c r="I17" s="56"/>
      <c r="J17" s="57" t="s">
        <v>364</v>
      </c>
      <c r="K17" s="58">
        <v>300</v>
      </c>
      <c r="L17" s="58">
        <f t="shared" si="3"/>
        <v>288</v>
      </c>
      <c r="M17" s="37"/>
      <c r="N17" s="50"/>
      <c r="O17" s="38"/>
      <c r="P17" s="38"/>
      <c r="Q17" s="45"/>
      <c r="R17" s="48"/>
      <c r="S17" s="75">
        <v>188</v>
      </c>
      <c r="T17" s="75">
        <f t="shared" si="4"/>
        <v>180.48</v>
      </c>
      <c r="U17" s="68"/>
      <c r="V17" s="69"/>
      <c r="W17" s="70"/>
      <c r="X17" s="70"/>
      <c r="Y17" s="43"/>
      <c r="Z17" s="53"/>
      <c r="AA17" s="44"/>
      <c r="AB17" s="44"/>
    </row>
    <row r="18" spans="1:29" x14ac:dyDescent="0.25">
      <c r="A18" s="26" t="s">
        <v>116</v>
      </c>
      <c r="B18" s="26"/>
      <c r="C18" s="91">
        <v>0.28000000000000003</v>
      </c>
      <c r="D18" s="64">
        <v>0.28000000000000003</v>
      </c>
      <c r="E18" s="28"/>
      <c r="F18" s="29" t="s">
        <v>364</v>
      </c>
      <c r="G18" s="31">
        <v>318</v>
      </c>
      <c r="H18" s="31">
        <f t="shared" si="2"/>
        <v>89.04</v>
      </c>
      <c r="I18" s="56"/>
      <c r="J18" s="57"/>
      <c r="K18" s="58">
        <v>600</v>
      </c>
      <c r="L18" s="58">
        <f t="shared" si="3"/>
        <v>168.00000000000003</v>
      </c>
      <c r="M18" s="37"/>
      <c r="N18" s="50"/>
      <c r="O18" s="38"/>
      <c r="P18" s="38"/>
      <c r="Q18" s="45"/>
      <c r="R18" s="48"/>
      <c r="S18" s="75">
        <v>180</v>
      </c>
      <c r="T18" s="75">
        <f t="shared" si="4"/>
        <v>50.400000000000006</v>
      </c>
      <c r="U18" s="68"/>
      <c r="V18" s="69"/>
      <c r="W18" s="70"/>
      <c r="X18" s="70"/>
      <c r="Y18" s="43"/>
      <c r="Z18" s="53"/>
      <c r="AA18" s="44">
        <v>400</v>
      </c>
      <c r="AB18" s="44">
        <f>D18*AA18</f>
        <v>112.00000000000001</v>
      </c>
    </row>
    <row r="19" spans="1:29" x14ac:dyDescent="0.25">
      <c r="A19" s="26" t="s">
        <v>31</v>
      </c>
      <c r="B19" s="26"/>
      <c r="C19" s="91">
        <v>0.28999999999999998</v>
      </c>
      <c r="D19" s="64">
        <v>0.28999999999999998</v>
      </c>
      <c r="E19" s="28"/>
      <c r="F19" s="29" t="s">
        <v>364</v>
      </c>
      <c r="G19" s="31">
        <v>78</v>
      </c>
      <c r="H19" s="31">
        <f t="shared" si="2"/>
        <v>22.619999999999997</v>
      </c>
      <c r="I19" s="56"/>
      <c r="J19" s="57"/>
      <c r="K19" s="58">
        <v>120</v>
      </c>
      <c r="L19" s="58">
        <f t="shared" si="3"/>
        <v>34.799999999999997</v>
      </c>
      <c r="M19" s="37"/>
      <c r="N19" s="50"/>
      <c r="O19" s="72">
        <v>35</v>
      </c>
      <c r="P19" s="72">
        <f>D19*O19</f>
        <v>10.149999999999999</v>
      </c>
      <c r="Q19" s="45"/>
      <c r="R19" s="48"/>
      <c r="S19" s="46">
        <v>220</v>
      </c>
      <c r="T19" s="46">
        <f t="shared" si="4"/>
        <v>63.8</v>
      </c>
      <c r="U19" s="68"/>
      <c r="V19" s="69"/>
      <c r="W19" s="70"/>
      <c r="X19" s="70"/>
      <c r="Y19" s="43"/>
      <c r="Z19" s="53"/>
      <c r="AA19" s="44">
        <v>140</v>
      </c>
      <c r="AB19" s="44">
        <f>D19*AA19</f>
        <v>40.599999999999994</v>
      </c>
    </row>
    <row r="20" spans="1:29" x14ac:dyDescent="0.25">
      <c r="A20" s="26" t="s">
        <v>34</v>
      </c>
      <c r="B20" s="26"/>
      <c r="C20" s="91">
        <v>6</v>
      </c>
      <c r="D20" s="64">
        <v>6</v>
      </c>
      <c r="E20" s="28"/>
      <c r="F20" s="29" t="s">
        <v>364</v>
      </c>
      <c r="G20" s="31">
        <v>10.8</v>
      </c>
      <c r="H20" s="31">
        <f t="shared" si="2"/>
        <v>64.800000000000011</v>
      </c>
      <c r="I20" s="56"/>
      <c r="J20" s="57"/>
      <c r="K20" s="58">
        <v>20</v>
      </c>
      <c r="L20" s="58">
        <f t="shared" si="3"/>
        <v>120</v>
      </c>
      <c r="M20" s="37"/>
      <c r="N20" s="50"/>
      <c r="O20" s="72">
        <v>13.5</v>
      </c>
      <c r="P20" s="72">
        <f>D20*O20</f>
        <v>81</v>
      </c>
      <c r="Q20" s="45"/>
      <c r="R20" s="48"/>
      <c r="S20" s="46"/>
      <c r="T20" s="46"/>
      <c r="U20" s="68"/>
      <c r="V20" s="69"/>
      <c r="W20" s="70"/>
      <c r="X20" s="70"/>
      <c r="Y20" s="43"/>
      <c r="Z20" s="53" t="s">
        <v>364</v>
      </c>
      <c r="AA20" s="44">
        <v>16</v>
      </c>
      <c r="AB20" s="44">
        <f>D20*AA20</f>
        <v>96</v>
      </c>
    </row>
    <row r="21" spans="1:29" x14ac:dyDescent="0.25">
      <c r="A21" s="26" t="s">
        <v>36</v>
      </c>
      <c r="B21" s="26"/>
      <c r="C21" s="91">
        <v>8</v>
      </c>
      <c r="D21" s="64">
        <v>8</v>
      </c>
      <c r="E21" s="28"/>
      <c r="F21" s="29"/>
      <c r="G21" s="73">
        <v>10.8</v>
      </c>
      <c r="H21" s="73">
        <f t="shared" si="2"/>
        <v>86.4</v>
      </c>
      <c r="I21" s="56"/>
      <c r="J21" s="57"/>
      <c r="K21" s="58">
        <v>16</v>
      </c>
      <c r="L21" s="58">
        <f t="shared" si="3"/>
        <v>128</v>
      </c>
      <c r="M21" s="37"/>
      <c r="N21" s="50"/>
      <c r="O21" s="38"/>
      <c r="P21" s="38"/>
      <c r="Q21" s="45"/>
      <c r="R21" s="48"/>
      <c r="S21" s="46"/>
      <c r="T21" s="46"/>
      <c r="U21" s="68"/>
      <c r="V21" s="69"/>
      <c r="W21" s="70"/>
      <c r="X21" s="70"/>
      <c r="Y21" s="43"/>
      <c r="Z21" s="53"/>
      <c r="AA21" s="44">
        <v>12</v>
      </c>
      <c r="AB21" s="44">
        <f>D21*AA21</f>
        <v>96</v>
      </c>
    </row>
    <row r="22" spans="1:29" x14ac:dyDescent="0.25">
      <c r="A22" s="26" t="s">
        <v>203</v>
      </c>
      <c r="B22" s="26"/>
      <c r="C22" s="91">
        <v>0.23</v>
      </c>
      <c r="D22" s="64">
        <v>0.23</v>
      </c>
      <c r="E22" s="28"/>
      <c r="F22" s="29" t="s">
        <v>364</v>
      </c>
      <c r="G22" s="31">
        <v>198</v>
      </c>
      <c r="H22" s="31">
        <f t="shared" si="2"/>
        <v>45.54</v>
      </c>
      <c r="I22" s="56"/>
      <c r="J22" s="57"/>
      <c r="K22" s="58">
        <v>375</v>
      </c>
      <c r="L22" s="58">
        <f t="shared" si="3"/>
        <v>86.25</v>
      </c>
      <c r="M22" s="37"/>
      <c r="N22" s="50"/>
      <c r="O22" s="38"/>
      <c r="P22" s="38"/>
      <c r="Q22" s="45"/>
      <c r="R22" s="48"/>
      <c r="S22" s="75">
        <v>188</v>
      </c>
      <c r="T22" s="75">
        <f t="shared" ref="T22:T23" si="5">D22*S22</f>
        <v>43.24</v>
      </c>
      <c r="U22" s="68"/>
      <c r="V22" s="69"/>
      <c r="W22" s="70"/>
      <c r="X22" s="70"/>
      <c r="Y22" s="43"/>
      <c r="Z22" s="53"/>
      <c r="AA22" s="44"/>
      <c r="AB22" s="44"/>
    </row>
    <row r="23" spans="1:29" x14ac:dyDescent="0.25">
      <c r="A23" s="26" t="s">
        <v>118</v>
      </c>
      <c r="B23" s="26"/>
      <c r="C23" s="91">
        <v>0.01</v>
      </c>
      <c r="D23" s="64">
        <v>0.01</v>
      </c>
      <c r="E23" s="28"/>
      <c r="F23" s="29" t="s">
        <v>364</v>
      </c>
      <c r="G23" s="31">
        <v>678</v>
      </c>
      <c r="H23" s="31">
        <f t="shared" si="2"/>
        <v>6.78</v>
      </c>
      <c r="I23" s="56"/>
      <c r="J23" s="57"/>
      <c r="K23" s="58"/>
      <c r="L23" s="58"/>
      <c r="M23" s="37"/>
      <c r="N23" s="50"/>
      <c r="O23" s="38"/>
      <c r="P23" s="38"/>
      <c r="Q23" s="45"/>
      <c r="R23" s="48"/>
      <c r="S23" s="75">
        <v>1200</v>
      </c>
      <c r="T23" s="75">
        <f t="shared" si="5"/>
        <v>12</v>
      </c>
      <c r="U23" s="68"/>
      <c r="V23" s="69"/>
      <c r="W23" s="70"/>
      <c r="X23" s="70"/>
      <c r="Y23" s="43"/>
      <c r="Z23" s="53"/>
      <c r="AA23" s="44"/>
      <c r="AB23" s="44"/>
    </row>
    <row r="24" spans="1:29" x14ac:dyDescent="0.25">
      <c r="A24" s="26" t="s">
        <v>41</v>
      </c>
      <c r="B24" s="26"/>
      <c r="C24" s="91">
        <v>1</v>
      </c>
      <c r="D24" s="64">
        <v>1</v>
      </c>
      <c r="E24" s="28"/>
      <c r="F24" s="29" t="s">
        <v>364</v>
      </c>
      <c r="G24" s="31">
        <v>9.4</v>
      </c>
      <c r="H24" s="31">
        <f t="shared" si="2"/>
        <v>9.4</v>
      </c>
      <c r="I24" s="56"/>
      <c r="J24" s="57"/>
      <c r="K24" s="58">
        <v>16</v>
      </c>
      <c r="L24" s="58">
        <f>D24*K24</f>
        <v>16</v>
      </c>
      <c r="M24" s="37"/>
      <c r="N24" s="50"/>
      <c r="O24" s="38"/>
      <c r="P24" s="38"/>
      <c r="Q24" s="45"/>
      <c r="R24" s="48"/>
      <c r="S24" s="46"/>
      <c r="T24" s="46"/>
      <c r="U24" s="68"/>
      <c r="V24" s="69"/>
      <c r="W24" s="70"/>
      <c r="X24" s="70"/>
      <c r="Y24" s="43"/>
      <c r="Z24" s="53"/>
      <c r="AA24" s="74">
        <v>12</v>
      </c>
      <c r="AB24" s="74">
        <f>D24*AA24</f>
        <v>12</v>
      </c>
    </row>
    <row r="25" spans="1:29" x14ac:dyDescent="0.25">
      <c r="A25" s="26" t="s">
        <v>121</v>
      </c>
      <c r="B25" s="26"/>
      <c r="C25" s="91">
        <v>0.1</v>
      </c>
      <c r="D25" s="64">
        <v>0.05</v>
      </c>
      <c r="E25" s="28"/>
      <c r="F25" s="29" t="s">
        <v>364</v>
      </c>
      <c r="G25" s="31">
        <v>74</v>
      </c>
      <c r="H25" s="31">
        <f t="shared" si="2"/>
        <v>3.7</v>
      </c>
      <c r="I25" s="56"/>
      <c r="J25" s="57"/>
      <c r="K25" s="81">
        <v>120</v>
      </c>
      <c r="L25" s="81">
        <f>D25*K25</f>
        <v>6</v>
      </c>
      <c r="M25" s="37"/>
      <c r="N25" s="50"/>
      <c r="O25" s="38"/>
      <c r="P25" s="38"/>
      <c r="Q25" s="45"/>
      <c r="R25" s="48"/>
      <c r="S25" s="46">
        <v>188</v>
      </c>
      <c r="T25" s="46">
        <f t="shared" ref="T25:T26" si="6">D25*S25</f>
        <v>9.4</v>
      </c>
      <c r="U25" s="68"/>
      <c r="V25" s="69"/>
      <c r="W25" s="70">
        <v>200</v>
      </c>
      <c r="X25" s="70">
        <f>D25*W25</f>
        <v>10</v>
      </c>
      <c r="Y25" s="43"/>
      <c r="Z25" s="53"/>
      <c r="AA25" s="74">
        <v>120</v>
      </c>
      <c r="AB25" s="74">
        <f>D25*AA25</f>
        <v>6</v>
      </c>
      <c r="AC25" s="24" t="s">
        <v>406</v>
      </c>
    </row>
    <row r="26" spans="1:29" x14ac:dyDescent="0.25">
      <c r="A26" s="26" t="s">
        <v>204</v>
      </c>
      <c r="B26" s="26"/>
      <c r="C26" s="91">
        <v>0.09</v>
      </c>
      <c r="D26" s="64">
        <v>0.09</v>
      </c>
      <c r="E26" s="28"/>
      <c r="F26" s="29"/>
      <c r="G26" s="31"/>
      <c r="H26" s="31"/>
      <c r="I26" s="56"/>
      <c r="J26" s="57"/>
      <c r="K26" s="58">
        <v>450</v>
      </c>
      <c r="L26" s="58">
        <f>D26*K26</f>
        <v>40.5</v>
      </c>
      <c r="M26" s="37"/>
      <c r="N26" s="50"/>
      <c r="O26" s="38"/>
      <c r="P26" s="38"/>
      <c r="Q26" s="45"/>
      <c r="R26" s="48"/>
      <c r="S26" s="46">
        <v>440</v>
      </c>
      <c r="T26" s="46">
        <f t="shared" si="6"/>
        <v>39.6</v>
      </c>
      <c r="U26" s="68"/>
      <c r="V26" s="69"/>
      <c r="W26" s="70"/>
      <c r="X26" s="70"/>
      <c r="Y26" s="43"/>
      <c r="Z26" s="53"/>
      <c r="AA26" s="74">
        <v>320</v>
      </c>
      <c r="AB26" s="74">
        <f>D26*AA26</f>
        <v>28.799999999999997</v>
      </c>
    </row>
    <row r="27" spans="1:29" x14ac:dyDescent="0.25">
      <c r="A27" s="26" t="s">
        <v>205</v>
      </c>
      <c r="B27" s="26"/>
      <c r="C27" s="91">
        <v>5.76</v>
      </c>
      <c r="D27" s="64">
        <v>5.76</v>
      </c>
      <c r="E27" s="28"/>
      <c r="F27" s="29"/>
      <c r="G27" s="31">
        <v>134</v>
      </c>
      <c r="H27" s="31">
        <f>D27*G27</f>
        <v>771.83999999999992</v>
      </c>
      <c r="I27" s="56"/>
      <c r="J27" s="57"/>
      <c r="K27" s="58">
        <v>225</v>
      </c>
      <c r="L27" s="58">
        <f>D27*K27</f>
        <v>1296</v>
      </c>
      <c r="M27" s="37"/>
      <c r="N27" s="50"/>
      <c r="O27" s="72">
        <v>78</v>
      </c>
      <c r="P27" s="72">
        <f>D27*O27</f>
        <v>449.28</v>
      </c>
      <c r="Q27" s="45"/>
      <c r="R27" s="48"/>
      <c r="S27" s="46"/>
      <c r="T27" s="46"/>
      <c r="U27" s="68"/>
      <c r="V27" s="69"/>
      <c r="W27" s="70"/>
      <c r="X27" s="70"/>
      <c r="Y27" s="43"/>
      <c r="Z27" s="53"/>
      <c r="AA27" s="44"/>
      <c r="AB27" s="44"/>
    </row>
    <row r="28" spans="1:29" x14ac:dyDescent="0.25">
      <c r="A28" s="26" t="s">
        <v>49</v>
      </c>
      <c r="B28" s="26"/>
      <c r="C28" s="91">
        <v>2.19</v>
      </c>
      <c r="D28" s="64">
        <v>2.19</v>
      </c>
      <c r="E28" s="28"/>
      <c r="F28" s="29" t="s">
        <v>364</v>
      </c>
      <c r="G28" s="31">
        <v>278</v>
      </c>
      <c r="H28" s="31">
        <f>D28*G28</f>
        <v>608.81999999999994</v>
      </c>
      <c r="I28" s="56"/>
      <c r="J28" s="57"/>
      <c r="K28" s="58">
        <v>300</v>
      </c>
      <c r="L28" s="58">
        <f>D28*K28</f>
        <v>657</v>
      </c>
      <c r="M28" s="37"/>
      <c r="N28" s="50"/>
      <c r="O28" s="38"/>
      <c r="P28" s="38"/>
      <c r="Q28" s="45"/>
      <c r="R28" s="48"/>
      <c r="S28" s="75">
        <v>243</v>
      </c>
      <c r="T28" s="75">
        <f t="shared" ref="T28:T40" si="7">D28*S28</f>
        <v>532.16999999999996</v>
      </c>
      <c r="U28" s="68"/>
      <c r="V28" s="69"/>
      <c r="W28" s="70"/>
      <c r="X28" s="70"/>
      <c r="Y28" s="43"/>
      <c r="Z28" s="53"/>
      <c r="AA28" s="44"/>
      <c r="AB28" s="44"/>
    </row>
    <row r="29" spans="1:29" x14ac:dyDescent="0.25">
      <c r="A29" s="26" t="s">
        <v>303</v>
      </c>
      <c r="B29" s="26" t="s">
        <v>100</v>
      </c>
      <c r="C29" s="91">
        <v>3.9</v>
      </c>
      <c r="D29" s="64">
        <v>3.9</v>
      </c>
      <c r="E29" s="28"/>
      <c r="F29" s="29" t="s">
        <v>364</v>
      </c>
      <c r="G29" s="31">
        <v>238</v>
      </c>
      <c r="H29" s="31">
        <f>D29*G29</f>
        <v>928.19999999999993</v>
      </c>
      <c r="I29" s="56"/>
      <c r="J29" s="57"/>
      <c r="K29" s="58"/>
      <c r="L29" s="58"/>
      <c r="M29" s="37"/>
      <c r="N29" s="50"/>
      <c r="O29" s="72">
        <v>218</v>
      </c>
      <c r="P29" s="72">
        <f>D29*O29</f>
        <v>850.19999999999993</v>
      </c>
      <c r="Q29" s="45"/>
      <c r="R29" s="48"/>
      <c r="S29" s="46">
        <v>220</v>
      </c>
      <c r="T29" s="46">
        <f t="shared" si="7"/>
        <v>858</v>
      </c>
      <c r="U29" s="68"/>
      <c r="V29" s="69"/>
      <c r="W29" s="70"/>
      <c r="X29" s="70"/>
      <c r="Y29" s="43"/>
      <c r="Z29" s="53"/>
      <c r="AA29" s="44"/>
      <c r="AB29" s="44"/>
    </row>
    <row r="30" spans="1:29" x14ac:dyDescent="0.25">
      <c r="A30" s="26" t="s">
        <v>302</v>
      </c>
      <c r="B30" s="26" t="s">
        <v>100</v>
      </c>
      <c r="C30" s="91">
        <v>0.26</v>
      </c>
      <c r="D30" s="64">
        <v>0.26</v>
      </c>
      <c r="E30" s="28"/>
      <c r="F30" s="29"/>
      <c r="G30" s="31"/>
      <c r="H30" s="31"/>
      <c r="I30" s="56"/>
      <c r="J30" s="57"/>
      <c r="K30" s="58">
        <v>600</v>
      </c>
      <c r="L30" s="58">
        <f>D30*K30</f>
        <v>156</v>
      </c>
      <c r="M30" s="37"/>
      <c r="N30" s="50"/>
      <c r="O30" s="72">
        <v>378</v>
      </c>
      <c r="P30" s="72">
        <f>D30*O30</f>
        <v>98.28</v>
      </c>
      <c r="Q30" s="45"/>
      <c r="R30" s="48"/>
      <c r="S30" s="46">
        <v>720</v>
      </c>
      <c r="T30" s="46">
        <f t="shared" si="7"/>
        <v>187.20000000000002</v>
      </c>
      <c r="U30" s="68"/>
      <c r="V30" s="69"/>
      <c r="W30" s="70"/>
      <c r="X30" s="70"/>
      <c r="Y30" s="43"/>
      <c r="Z30" s="53"/>
      <c r="AA30" s="44">
        <v>400</v>
      </c>
      <c r="AB30" s="44">
        <f>D30*AA30</f>
        <v>104</v>
      </c>
    </row>
    <row r="31" spans="1:29" x14ac:dyDescent="0.25">
      <c r="A31" s="26" t="s">
        <v>301</v>
      </c>
      <c r="B31" s="26" t="s">
        <v>100</v>
      </c>
      <c r="C31" s="91">
        <v>0.09</v>
      </c>
      <c r="D31" s="64">
        <v>0.09</v>
      </c>
      <c r="E31" s="28"/>
      <c r="F31" s="29" t="s">
        <v>364</v>
      </c>
      <c r="G31" s="31">
        <v>448</v>
      </c>
      <c r="H31" s="31">
        <f>D31*G31</f>
        <v>40.32</v>
      </c>
      <c r="I31" s="56"/>
      <c r="J31" s="57"/>
      <c r="K31" s="58">
        <v>450</v>
      </c>
      <c r="L31" s="58">
        <f>D31*K31</f>
        <v>40.5</v>
      </c>
      <c r="M31" s="37"/>
      <c r="N31" s="50"/>
      <c r="O31" s="72">
        <v>325</v>
      </c>
      <c r="P31" s="72">
        <f>D31*O31</f>
        <v>29.25</v>
      </c>
      <c r="Q31" s="45"/>
      <c r="R31" s="48"/>
      <c r="S31" s="46">
        <v>600</v>
      </c>
      <c r="T31" s="46">
        <f t="shared" si="7"/>
        <v>54</v>
      </c>
      <c r="U31" s="68"/>
      <c r="V31" s="69"/>
      <c r="W31" s="70"/>
      <c r="X31" s="70"/>
      <c r="Y31" s="43"/>
      <c r="Z31" s="53"/>
      <c r="AA31" s="44">
        <v>800</v>
      </c>
      <c r="AB31" s="44">
        <f>D31*AA31</f>
        <v>72</v>
      </c>
    </row>
    <row r="32" spans="1:29" x14ac:dyDescent="0.25">
      <c r="A32" s="26" t="s">
        <v>300</v>
      </c>
      <c r="B32" s="26" t="s">
        <v>100</v>
      </c>
      <c r="C32" s="91">
        <v>0.35</v>
      </c>
      <c r="D32" s="64">
        <v>0.35</v>
      </c>
      <c r="E32" s="28"/>
      <c r="F32" s="29"/>
      <c r="G32" s="31"/>
      <c r="H32" s="31"/>
      <c r="I32" s="56"/>
      <c r="J32" s="57"/>
      <c r="K32" s="58"/>
      <c r="L32" s="58"/>
      <c r="M32" s="37"/>
      <c r="N32" s="50"/>
      <c r="O32" s="38"/>
      <c r="P32" s="38"/>
      <c r="Q32" s="45"/>
      <c r="R32" s="78" t="s">
        <v>364</v>
      </c>
      <c r="S32" s="75">
        <v>1344</v>
      </c>
      <c r="T32" s="75">
        <f t="shared" si="7"/>
        <v>470.4</v>
      </c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299</v>
      </c>
      <c r="B33" s="26" t="s">
        <v>100</v>
      </c>
      <c r="C33" s="91">
        <v>0.21</v>
      </c>
      <c r="D33" s="64">
        <v>0.21</v>
      </c>
      <c r="E33" s="28"/>
      <c r="F33" s="29"/>
      <c r="G33" s="31">
        <v>358</v>
      </c>
      <c r="H33" s="31">
        <f>D33*G33</f>
        <v>75.179999999999993</v>
      </c>
      <c r="I33" s="56"/>
      <c r="J33" s="57"/>
      <c r="K33" s="81">
        <v>300</v>
      </c>
      <c r="L33" s="81">
        <f>D33*K33</f>
        <v>63</v>
      </c>
      <c r="M33" s="37"/>
      <c r="N33" s="50"/>
      <c r="O33" s="38"/>
      <c r="P33" s="38"/>
      <c r="Q33" s="45"/>
      <c r="R33" s="48"/>
      <c r="S33" s="46">
        <v>360</v>
      </c>
      <c r="T33" s="46">
        <f t="shared" si="7"/>
        <v>75.599999999999994</v>
      </c>
      <c r="U33" s="68"/>
      <c r="V33" s="69"/>
      <c r="W33" s="70"/>
      <c r="X33" s="70"/>
      <c r="Y33" s="43"/>
      <c r="Z33" s="53"/>
      <c r="AA33" s="44">
        <v>320</v>
      </c>
      <c r="AB33" s="44">
        <f>D33*AA33</f>
        <v>67.2</v>
      </c>
    </row>
    <row r="34" spans="1:28" x14ac:dyDescent="0.25">
      <c r="A34" s="26" t="s">
        <v>298</v>
      </c>
      <c r="B34" s="26" t="s">
        <v>100</v>
      </c>
      <c r="C34" s="91">
        <v>0.1</v>
      </c>
      <c r="D34" s="64">
        <v>0.1</v>
      </c>
      <c r="E34" s="28"/>
      <c r="F34" s="29" t="s">
        <v>364</v>
      </c>
      <c r="G34" s="31">
        <v>538</v>
      </c>
      <c r="H34" s="31">
        <f>D34*G34</f>
        <v>53.800000000000004</v>
      </c>
      <c r="I34" s="56"/>
      <c r="J34" s="57" t="s">
        <v>364</v>
      </c>
      <c r="K34" s="58">
        <v>600</v>
      </c>
      <c r="L34" s="58">
        <f>D34*K34</f>
        <v>60</v>
      </c>
      <c r="M34" s="37"/>
      <c r="N34" s="50"/>
      <c r="O34" s="38"/>
      <c r="P34" s="38"/>
      <c r="Q34" s="45"/>
      <c r="R34" s="48"/>
      <c r="S34" s="75">
        <v>495</v>
      </c>
      <c r="T34" s="75">
        <f t="shared" si="7"/>
        <v>49.5</v>
      </c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141</v>
      </c>
      <c r="B35" s="26"/>
      <c r="C35" s="91">
        <v>7.0000000000000007E-2</v>
      </c>
      <c r="D35" s="64">
        <v>7.0000000000000007E-2</v>
      </c>
      <c r="E35" s="28"/>
      <c r="F35" s="29"/>
      <c r="G35" s="31"/>
      <c r="H35" s="31"/>
      <c r="I35" s="56"/>
      <c r="J35" s="57"/>
      <c r="K35" s="58"/>
      <c r="L35" s="58"/>
      <c r="M35" s="37"/>
      <c r="N35" s="50"/>
      <c r="O35" s="72">
        <v>905</v>
      </c>
      <c r="P35" s="72">
        <f>D35*O35</f>
        <v>63.350000000000009</v>
      </c>
      <c r="Q35" s="45"/>
      <c r="R35" s="48" t="s">
        <v>364</v>
      </c>
      <c r="S35" s="46">
        <v>1782</v>
      </c>
      <c r="T35" s="46">
        <f t="shared" si="7"/>
        <v>124.74000000000001</v>
      </c>
      <c r="U35" s="68"/>
      <c r="V35" s="69"/>
      <c r="W35" s="70"/>
      <c r="X35" s="70"/>
      <c r="Y35" s="43"/>
      <c r="Z35" s="53"/>
      <c r="AA35" s="44"/>
      <c r="AB35" s="44"/>
    </row>
    <row r="36" spans="1:28" x14ac:dyDescent="0.25">
      <c r="A36" s="26" t="s">
        <v>297</v>
      </c>
      <c r="B36" s="26" t="s">
        <v>100</v>
      </c>
      <c r="C36" s="91">
        <v>1.65</v>
      </c>
      <c r="D36" s="64">
        <v>1.65</v>
      </c>
      <c r="E36" s="28"/>
      <c r="F36" s="29"/>
      <c r="G36" s="31"/>
      <c r="H36" s="31"/>
      <c r="I36" s="56"/>
      <c r="J36" s="57"/>
      <c r="K36" s="58">
        <v>300</v>
      </c>
      <c r="L36" s="58">
        <f>D36*K36</f>
        <v>495</v>
      </c>
      <c r="M36" s="37"/>
      <c r="N36" s="50"/>
      <c r="O36" s="72">
        <v>105</v>
      </c>
      <c r="P36" s="72">
        <f>D36*O36</f>
        <v>173.25</v>
      </c>
      <c r="Q36" s="45"/>
      <c r="R36" s="48"/>
      <c r="S36" s="46">
        <v>118</v>
      </c>
      <c r="T36" s="46">
        <f t="shared" si="7"/>
        <v>194.7</v>
      </c>
      <c r="U36" s="68"/>
      <c r="V36" s="69"/>
      <c r="W36" s="70"/>
      <c r="X36" s="70"/>
      <c r="Y36" s="43"/>
      <c r="Z36" s="53"/>
      <c r="AA36" s="44">
        <v>160</v>
      </c>
      <c r="AB36" s="44">
        <f>D36*AA36</f>
        <v>264</v>
      </c>
    </row>
    <row r="37" spans="1:28" x14ac:dyDescent="0.25">
      <c r="A37" s="26" t="s">
        <v>151</v>
      </c>
      <c r="B37" s="26"/>
      <c r="C37" s="91">
        <v>0.11</v>
      </c>
      <c r="D37" s="64">
        <v>0.11</v>
      </c>
      <c r="E37" s="28"/>
      <c r="F37" s="29"/>
      <c r="G37" s="73">
        <v>274</v>
      </c>
      <c r="H37" s="73">
        <f>D37*G37</f>
        <v>30.14</v>
      </c>
      <c r="I37" s="56"/>
      <c r="J37" s="57"/>
      <c r="K37" s="58">
        <v>300</v>
      </c>
      <c r="L37" s="58">
        <f>D37*K37</f>
        <v>33</v>
      </c>
      <c r="M37" s="37"/>
      <c r="N37" s="50"/>
      <c r="O37" s="38"/>
      <c r="P37" s="38"/>
      <c r="Q37" s="45"/>
      <c r="R37" s="48"/>
      <c r="S37" s="46">
        <v>820</v>
      </c>
      <c r="T37" s="46">
        <f t="shared" si="7"/>
        <v>90.2</v>
      </c>
      <c r="U37" s="68"/>
      <c r="V37" s="69"/>
      <c r="W37" s="70"/>
      <c r="X37" s="70"/>
      <c r="Y37" s="43"/>
      <c r="Z37" s="53"/>
      <c r="AA37" s="44"/>
      <c r="AB37" s="44"/>
    </row>
    <row r="38" spans="1:28" x14ac:dyDescent="0.25">
      <c r="A38" s="26" t="s">
        <v>152</v>
      </c>
      <c r="B38" s="26"/>
      <c r="C38" s="91">
        <v>6.0000000000000001E-3</v>
      </c>
      <c r="D38" s="64">
        <v>6.0000000000000001E-3</v>
      </c>
      <c r="E38" s="28"/>
      <c r="F38" s="29"/>
      <c r="G38" s="73">
        <v>1788</v>
      </c>
      <c r="H38" s="73">
        <f>D38*G38</f>
        <v>10.728</v>
      </c>
      <c r="I38" s="56"/>
      <c r="J38" s="57"/>
      <c r="K38" s="58"/>
      <c r="L38" s="58"/>
      <c r="M38" s="37"/>
      <c r="N38" s="50"/>
      <c r="O38" s="38"/>
      <c r="P38" s="38"/>
      <c r="Q38" s="45"/>
      <c r="R38" s="48"/>
      <c r="S38" s="46">
        <v>3200</v>
      </c>
      <c r="T38" s="46">
        <f t="shared" si="7"/>
        <v>19.2</v>
      </c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26" t="s">
        <v>153</v>
      </c>
      <c r="B39" s="26"/>
      <c r="C39" s="91">
        <v>7.0000000000000007E-2</v>
      </c>
      <c r="D39" s="64">
        <v>7.0000000000000007E-2</v>
      </c>
      <c r="E39" s="28"/>
      <c r="F39" s="29" t="s">
        <v>364</v>
      </c>
      <c r="G39" s="31">
        <v>474</v>
      </c>
      <c r="H39" s="31">
        <f>D39*G39</f>
        <v>33.18</v>
      </c>
      <c r="I39" s="56"/>
      <c r="J39" s="57"/>
      <c r="K39" s="58">
        <v>300</v>
      </c>
      <c r="L39" s="58">
        <f>D39*K39</f>
        <v>21.000000000000004</v>
      </c>
      <c r="M39" s="37"/>
      <c r="N39" s="50"/>
      <c r="O39" s="72">
        <v>225</v>
      </c>
      <c r="P39" s="72">
        <f>D39*O39</f>
        <v>15.750000000000002</v>
      </c>
      <c r="Q39" s="45"/>
      <c r="R39" s="48"/>
      <c r="S39" s="46">
        <v>380</v>
      </c>
      <c r="T39" s="46">
        <f t="shared" si="7"/>
        <v>26.6</v>
      </c>
      <c r="U39" s="68"/>
      <c r="V39" s="69"/>
      <c r="W39" s="70"/>
      <c r="X39" s="70"/>
      <c r="Y39" s="43"/>
      <c r="Z39" s="53"/>
      <c r="AA39" s="44"/>
      <c r="AB39" s="44"/>
    </row>
    <row r="40" spans="1:28" x14ac:dyDescent="0.25">
      <c r="A40" s="26" t="s">
        <v>155</v>
      </c>
      <c r="B40" s="26"/>
      <c r="C40" s="91">
        <v>0.13</v>
      </c>
      <c r="D40" s="64">
        <v>0.13</v>
      </c>
      <c r="E40" s="28"/>
      <c r="F40" s="29" t="s">
        <v>364</v>
      </c>
      <c r="G40" s="31">
        <v>238</v>
      </c>
      <c r="H40" s="31">
        <f>D40*G40</f>
        <v>30.94</v>
      </c>
      <c r="I40" s="56"/>
      <c r="J40" s="57"/>
      <c r="K40" s="58">
        <v>450</v>
      </c>
      <c r="L40" s="58">
        <f>D40*K40</f>
        <v>58.5</v>
      </c>
      <c r="M40" s="37"/>
      <c r="N40" s="50"/>
      <c r="O40" s="72">
        <v>140</v>
      </c>
      <c r="P40" s="72">
        <f>D40*O40</f>
        <v>18.2</v>
      </c>
      <c r="Q40" s="45"/>
      <c r="R40" s="48"/>
      <c r="S40" s="46">
        <v>240</v>
      </c>
      <c r="T40" s="46">
        <f t="shared" si="7"/>
        <v>31.200000000000003</v>
      </c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95" t="s">
        <v>157</v>
      </c>
      <c r="B41" s="95"/>
      <c r="C41" s="97">
        <v>1.56</v>
      </c>
      <c r="D41" s="96">
        <v>0</v>
      </c>
      <c r="E41" s="28"/>
      <c r="F41" s="29"/>
      <c r="G41" s="31"/>
      <c r="H41" s="31"/>
      <c r="I41" s="56"/>
      <c r="J41" s="57"/>
      <c r="K41" s="58"/>
      <c r="L41" s="58"/>
      <c r="M41" s="37"/>
      <c r="N41" s="50"/>
      <c r="O41" s="38"/>
      <c r="P41" s="38"/>
      <c r="Q41" s="45"/>
      <c r="R41" s="48"/>
      <c r="S41" s="46"/>
      <c r="T41" s="46"/>
      <c r="U41" s="68"/>
      <c r="V41" s="69"/>
      <c r="W41" s="70"/>
      <c r="X41" s="70"/>
      <c r="Y41" s="43"/>
      <c r="Z41" s="53"/>
      <c r="AA41" s="44"/>
      <c r="AB41" s="44"/>
    </row>
    <row r="42" spans="1:28" x14ac:dyDescent="0.25">
      <c r="A42" s="26" t="s">
        <v>162</v>
      </c>
      <c r="B42" s="26"/>
      <c r="C42" s="91">
        <v>1</v>
      </c>
      <c r="D42" s="64">
        <v>1</v>
      </c>
      <c r="E42" s="28"/>
      <c r="F42" s="29" t="s">
        <v>364</v>
      </c>
      <c r="G42" s="31">
        <v>274</v>
      </c>
      <c r="H42" s="31">
        <f>D42*G42</f>
        <v>274</v>
      </c>
      <c r="I42" s="56"/>
      <c r="J42" s="57"/>
      <c r="K42" s="58">
        <v>600</v>
      </c>
      <c r="L42" s="58">
        <f>D42*K42</f>
        <v>600</v>
      </c>
      <c r="M42" s="37"/>
      <c r="N42" s="50"/>
      <c r="O42" s="72">
        <v>295</v>
      </c>
      <c r="P42" s="72">
        <f>D42*O42</f>
        <v>295</v>
      </c>
      <c r="Q42" s="45"/>
      <c r="R42" s="48" t="s">
        <v>364</v>
      </c>
      <c r="S42" s="46">
        <v>660</v>
      </c>
      <c r="T42" s="46">
        <f t="shared" ref="T42:T45" si="8">D42*S42</f>
        <v>660</v>
      </c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26" t="s">
        <v>212</v>
      </c>
      <c r="B43" s="26"/>
      <c r="C43" s="91">
        <v>7.0000000000000007E-2</v>
      </c>
      <c r="D43" s="64">
        <v>7.0000000000000007E-2</v>
      </c>
      <c r="E43" s="28"/>
      <c r="F43" s="29" t="s">
        <v>364</v>
      </c>
      <c r="G43" s="31">
        <v>874</v>
      </c>
      <c r="H43" s="31">
        <f>D43*G43</f>
        <v>61.180000000000007</v>
      </c>
      <c r="I43" s="56"/>
      <c r="J43" s="57" t="s">
        <v>364</v>
      </c>
      <c r="K43" s="58">
        <v>600</v>
      </c>
      <c r="L43" s="58">
        <f>D43*K43</f>
        <v>42.000000000000007</v>
      </c>
      <c r="M43" s="37"/>
      <c r="N43" s="50"/>
      <c r="O43" s="72">
        <v>235</v>
      </c>
      <c r="P43" s="72">
        <f>D43*O43</f>
        <v>16.450000000000003</v>
      </c>
      <c r="Q43" s="45"/>
      <c r="R43" s="48"/>
      <c r="S43" s="46">
        <v>784</v>
      </c>
      <c r="T43" s="46">
        <f t="shared" si="8"/>
        <v>54.88</v>
      </c>
      <c r="U43" s="68"/>
      <c r="V43" s="69"/>
      <c r="W43" s="70"/>
      <c r="X43" s="70"/>
      <c r="Y43" s="43"/>
      <c r="Z43" s="53"/>
      <c r="AA43" s="44">
        <v>1200</v>
      </c>
      <c r="AB43" s="44">
        <f>D43*AA43</f>
        <v>84.000000000000014</v>
      </c>
    </row>
    <row r="44" spans="1:28" x14ac:dyDescent="0.25">
      <c r="A44" s="26" t="s">
        <v>167</v>
      </c>
      <c r="B44" s="26"/>
      <c r="C44" s="91">
        <v>1.65</v>
      </c>
      <c r="D44" s="64">
        <v>1.65</v>
      </c>
      <c r="E44" s="28"/>
      <c r="F44" s="29"/>
      <c r="G44" s="31"/>
      <c r="H44" s="31"/>
      <c r="I44" s="56"/>
      <c r="J44" s="57"/>
      <c r="K44" s="58"/>
      <c r="L44" s="58"/>
      <c r="M44" s="37"/>
      <c r="N44" s="50"/>
      <c r="O44" s="38"/>
      <c r="P44" s="38"/>
      <c r="Q44" s="45"/>
      <c r="R44" s="48"/>
      <c r="S44" s="75">
        <v>310</v>
      </c>
      <c r="T44" s="75">
        <f t="shared" si="8"/>
        <v>511.5</v>
      </c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26" t="s">
        <v>168</v>
      </c>
      <c r="B45" s="26"/>
      <c r="C45" s="91">
        <v>0.05</v>
      </c>
      <c r="D45" s="64">
        <v>0.05</v>
      </c>
      <c r="E45" s="28"/>
      <c r="F45" s="29"/>
      <c r="G45" s="31"/>
      <c r="H45" s="31"/>
      <c r="I45" s="56"/>
      <c r="J45" s="57"/>
      <c r="K45" s="58"/>
      <c r="L45" s="58"/>
      <c r="M45" s="37"/>
      <c r="N45" s="50"/>
      <c r="O45" s="38"/>
      <c r="P45" s="38"/>
      <c r="Q45" s="45"/>
      <c r="R45" s="78" t="s">
        <v>364</v>
      </c>
      <c r="S45" s="75">
        <v>1800</v>
      </c>
      <c r="T45" s="75">
        <f t="shared" si="8"/>
        <v>90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95" t="s">
        <v>296</v>
      </c>
      <c r="B46" s="95" t="s">
        <v>100</v>
      </c>
      <c r="C46" s="97">
        <v>0.14000000000000001</v>
      </c>
      <c r="D46" s="96">
        <v>0</v>
      </c>
      <c r="E46" s="28"/>
      <c r="F46" s="29"/>
      <c r="G46" s="31"/>
      <c r="H46" s="31"/>
      <c r="I46" s="56"/>
      <c r="J46" s="57"/>
      <c r="K46" s="58"/>
      <c r="L46" s="58"/>
      <c r="M46" s="37"/>
      <c r="N46" s="50"/>
      <c r="O46" s="38"/>
      <c r="P46" s="38"/>
      <c r="Q46" s="45"/>
      <c r="R46" s="48"/>
      <c r="S46" s="46"/>
      <c r="T46" s="46"/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26" t="s">
        <v>83</v>
      </c>
      <c r="B47" s="26"/>
      <c r="C47" s="91">
        <v>1.32</v>
      </c>
      <c r="D47" s="64">
        <v>1.32</v>
      </c>
      <c r="E47" s="28"/>
      <c r="F47" s="29"/>
      <c r="G47" s="31">
        <v>178</v>
      </c>
      <c r="H47" s="31">
        <f>D47*G47</f>
        <v>234.96</v>
      </c>
      <c r="I47" s="56"/>
      <c r="J47" s="57"/>
      <c r="K47" s="58">
        <v>300</v>
      </c>
      <c r="L47" s="58">
        <f>D47*K47</f>
        <v>396</v>
      </c>
      <c r="M47" s="37"/>
      <c r="N47" s="50"/>
      <c r="O47" s="72">
        <v>141</v>
      </c>
      <c r="P47" s="72">
        <f>D47*O47</f>
        <v>186.12</v>
      </c>
      <c r="Q47" s="45"/>
      <c r="R47" s="48"/>
      <c r="S47" s="46">
        <v>198</v>
      </c>
      <c r="T47" s="46">
        <f t="shared" ref="T47:T50" si="9">D47*S47</f>
        <v>261.36</v>
      </c>
      <c r="U47" s="68"/>
      <c r="V47" s="69"/>
      <c r="W47" s="70"/>
      <c r="X47" s="70"/>
      <c r="Y47" s="43"/>
      <c r="Z47" s="53" t="s">
        <v>364</v>
      </c>
      <c r="AA47" s="44">
        <v>240</v>
      </c>
      <c r="AB47" s="44">
        <f>D47*AA47</f>
        <v>316.8</v>
      </c>
    </row>
    <row r="48" spans="1:28" x14ac:dyDescent="0.25">
      <c r="A48" s="26" t="s">
        <v>295</v>
      </c>
      <c r="B48" s="26" t="s">
        <v>100</v>
      </c>
      <c r="C48" s="91">
        <v>0.02</v>
      </c>
      <c r="D48" s="64">
        <v>0.02</v>
      </c>
      <c r="E48" s="28"/>
      <c r="F48" s="29" t="s">
        <v>364</v>
      </c>
      <c r="G48" s="31">
        <v>974</v>
      </c>
      <c r="H48" s="31">
        <f>D48*G48</f>
        <v>19.48</v>
      </c>
      <c r="I48" s="56"/>
      <c r="J48" s="57"/>
      <c r="K48" s="58">
        <v>1600</v>
      </c>
      <c r="L48" s="58">
        <f>D48*K48</f>
        <v>32</v>
      </c>
      <c r="M48" s="37"/>
      <c r="N48" s="50"/>
      <c r="O48" s="38"/>
      <c r="P48" s="38"/>
      <c r="Q48" s="45"/>
      <c r="R48" s="48" t="s">
        <v>364</v>
      </c>
      <c r="S48" s="46">
        <v>1800</v>
      </c>
      <c r="T48" s="46">
        <f t="shared" si="9"/>
        <v>36</v>
      </c>
      <c r="U48" s="68"/>
      <c r="V48" s="69"/>
      <c r="W48" s="70"/>
      <c r="X48" s="70"/>
      <c r="Y48" s="43"/>
      <c r="Z48" s="53"/>
      <c r="AA48" s="74">
        <v>1200</v>
      </c>
      <c r="AB48" s="74">
        <f>D48*AA48</f>
        <v>24</v>
      </c>
    </row>
    <row r="49" spans="1:28" x14ac:dyDescent="0.25">
      <c r="A49" s="26" t="s">
        <v>294</v>
      </c>
      <c r="B49" s="26" t="s">
        <v>100</v>
      </c>
      <c r="C49" s="91">
        <v>0.2</v>
      </c>
      <c r="D49" s="64">
        <v>0.2</v>
      </c>
      <c r="E49" s="28"/>
      <c r="F49" s="29"/>
      <c r="G49" s="31"/>
      <c r="H49" s="31"/>
      <c r="I49" s="56"/>
      <c r="J49" s="57" t="s">
        <v>364</v>
      </c>
      <c r="K49" s="58">
        <v>300</v>
      </c>
      <c r="L49" s="58">
        <f>D49*K49</f>
        <v>60</v>
      </c>
      <c r="M49" s="37"/>
      <c r="N49" s="50"/>
      <c r="O49" s="72">
        <v>190.08</v>
      </c>
      <c r="P49" s="72">
        <f>D49*O49</f>
        <v>38.016000000000005</v>
      </c>
      <c r="Q49" s="45"/>
      <c r="R49" s="48"/>
      <c r="S49" s="46">
        <v>570</v>
      </c>
      <c r="T49" s="46">
        <f t="shared" si="9"/>
        <v>114</v>
      </c>
      <c r="U49" s="68"/>
      <c r="V49" s="69"/>
      <c r="W49" s="70"/>
      <c r="X49" s="70"/>
      <c r="Y49" s="43"/>
      <c r="Z49" s="53"/>
      <c r="AA49" s="44"/>
      <c r="AB49" s="44"/>
    </row>
    <row r="50" spans="1:28" x14ac:dyDescent="0.25">
      <c r="A50" s="26" t="s">
        <v>91</v>
      </c>
      <c r="B50" s="26"/>
      <c r="C50" s="91">
        <v>1.44</v>
      </c>
      <c r="D50" s="64">
        <v>1.44</v>
      </c>
      <c r="E50" s="28"/>
      <c r="F50" s="29" t="s">
        <v>364</v>
      </c>
      <c r="G50" s="31">
        <v>298</v>
      </c>
      <c r="H50" s="31">
        <f t="shared" ref="H50:H55" si="10">D50*G50</f>
        <v>429.12</v>
      </c>
      <c r="I50" s="56"/>
      <c r="J50" s="57"/>
      <c r="K50" s="58"/>
      <c r="L50" s="58"/>
      <c r="M50" s="37"/>
      <c r="N50" s="50"/>
      <c r="O50" s="38"/>
      <c r="P50" s="38"/>
      <c r="Q50" s="45"/>
      <c r="R50" s="48"/>
      <c r="S50" s="75">
        <v>340</v>
      </c>
      <c r="T50" s="75">
        <f t="shared" si="9"/>
        <v>489.59999999999997</v>
      </c>
      <c r="U50" s="68"/>
      <c r="V50" s="69"/>
      <c r="W50" s="70"/>
      <c r="X50" s="70"/>
      <c r="Y50" s="43"/>
      <c r="Z50" s="53"/>
      <c r="AA50" s="44"/>
      <c r="AB50" s="44"/>
    </row>
    <row r="51" spans="1:28" x14ac:dyDescent="0.25">
      <c r="A51" s="26" t="s">
        <v>199</v>
      </c>
      <c r="B51" s="26"/>
      <c r="C51" s="91">
        <v>2.2200000000000002</v>
      </c>
      <c r="D51" s="64">
        <v>2.2200000000000002</v>
      </c>
      <c r="E51" s="28"/>
      <c r="F51" s="29"/>
      <c r="G51" s="73">
        <v>274</v>
      </c>
      <c r="H51" s="73">
        <f t="shared" si="10"/>
        <v>608.28000000000009</v>
      </c>
      <c r="I51" s="56"/>
      <c r="J51" s="57"/>
      <c r="K51" s="58">
        <v>375</v>
      </c>
      <c r="L51" s="58">
        <f>D51*K51</f>
        <v>832.50000000000011</v>
      </c>
      <c r="M51" s="37"/>
      <c r="N51" s="50"/>
      <c r="O51" s="38"/>
      <c r="P51" s="38"/>
      <c r="Q51" s="45"/>
      <c r="R51" s="48"/>
      <c r="S51" s="46"/>
      <c r="T51" s="46"/>
      <c r="U51" s="68"/>
      <c r="V51" s="69"/>
      <c r="W51" s="70"/>
      <c r="X51" s="70"/>
      <c r="Y51" s="43"/>
      <c r="Z51" s="53"/>
      <c r="AA51" s="44">
        <v>500</v>
      </c>
      <c r="AB51" s="44">
        <f>D51*AA51</f>
        <v>1110</v>
      </c>
    </row>
    <row r="52" spans="1:28" x14ac:dyDescent="0.25">
      <c r="A52" s="26" t="s">
        <v>173</v>
      </c>
      <c r="B52" s="26"/>
      <c r="C52" s="91">
        <v>0.17</v>
      </c>
      <c r="D52" s="64">
        <v>0.17</v>
      </c>
      <c r="E52" s="28"/>
      <c r="F52" s="29"/>
      <c r="G52" s="31">
        <v>118</v>
      </c>
      <c r="H52" s="31">
        <f t="shared" si="10"/>
        <v>20.060000000000002</v>
      </c>
      <c r="I52" s="56"/>
      <c r="J52" s="57"/>
      <c r="K52" s="58">
        <v>120</v>
      </c>
      <c r="L52" s="58">
        <f>D52*K52</f>
        <v>20.400000000000002</v>
      </c>
      <c r="M52" s="37"/>
      <c r="N52" s="50"/>
      <c r="O52" s="72">
        <v>60</v>
      </c>
      <c r="P52" s="72">
        <f>D52*O52</f>
        <v>10.200000000000001</v>
      </c>
      <c r="Q52" s="45"/>
      <c r="R52" s="48"/>
      <c r="S52" s="46">
        <v>248</v>
      </c>
      <c r="T52" s="46">
        <f t="shared" ref="T52" si="11">D52*S52</f>
        <v>42.160000000000004</v>
      </c>
      <c r="U52" s="68"/>
      <c r="V52" s="69"/>
      <c r="W52" s="70">
        <v>128</v>
      </c>
      <c r="X52" s="70">
        <f>D52*W52</f>
        <v>21.76</v>
      </c>
      <c r="Y52" s="43"/>
      <c r="Z52" s="53"/>
      <c r="AA52" s="44">
        <v>120</v>
      </c>
      <c r="AB52" s="44">
        <f>D52*AA52</f>
        <v>20.400000000000002</v>
      </c>
    </row>
    <row r="53" spans="1:28" x14ac:dyDescent="0.25">
      <c r="A53" s="26" t="s">
        <v>293</v>
      </c>
      <c r="B53" s="26" t="s">
        <v>100</v>
      </c>
      <c r="C53" s="91">
        <v>0.78</v>
      </c>
      <c r="D53" s="64">
        <v>0.78</v>
      </c>
      <c r="E53" s="28"/>
      <c r="F53" s="29" t="s">
        <v>364</v>
      </c>
      <c r="G53" s="31">
        <v>424</v>
      </c>
      <c r="H53" s="31">
        <f t="shared" si="10"/>
        <v>330.72</v>
      </c>
      <c r="I53" s="56"/>
      <c r="J53" s="57"/>
      <c r="K53" s="58">
        <v>300</v>
      </c>
      <c r="L53" s="58">
        <f>D53*K53</f>
        <v>234</v>
      </c>
      <c r="M53" s="37"/>
      <c r="N53" s="50"/>
      <c r="O53" s="72">
        <v>81.5</v>
      </c>
      <c r="P53" s="72">
        <f>D53*O53</f>
        <v>63.57</v>
      </c>
      <c r="Q53" s="45"/>
      <c r="R53" s="48"/>
      <c r="S53" s="46"/>
      <c r="T53" s="46"/>
      <c r="U53" s="68"/>
      <c r="V53" s="69"/>
      <c r="W53" s="70"/>
      <c r="X53" s="70"/>
      <c r="Y53" s="43"/>
      <c r="Z53" s="53" t="s">
        <v>364</v>
      </c>
      <c r="AA53" s="44">
        <v>800</v>
      </c>
      <c r="AB53" s="44">
        <f>D53*AA53</f>
        <v>624</v>
      </c>
    </row>
    <row r="54" spans="1:28" x14ac:dyDescent="0.25">
      <c r="A54" s="26" t="s">
        <v>214</v>
      </c>
      <c r="B54" s="26"/>
      <c r="C54" s="91">
        <v>0.03</v>
      </c>
      <c r="D54" s="64">
        <v>0.03</v>
      </c>
      <c r="E54" s="28"/>
      <c r="F54" s="29"/>
      <c r="G54" s="31">
        <v>1348</v>
      </c>
      <c r="H54" s="31">
        <f t="shared" si="10"/>
        <v>40.44</v>
      </c>
      <c r="I54" s="56"/>
      <c r="J54" s="57"/>
      <c r="K54" s="58">
        <v>900</v>
      </c>
      <c r="L54" s="58">
        <f>D54*K54</f>
        <v>27</v>
      </c>
      <c r="M54" s="37"/>
      <c r="N54" s="50"/>
      <c r="O54" s="72">
        <v>420</v>
      </c>
      <c r="P54" s="72">
        <f>D54*O54</f>
        <v>12.6</v>
      </c>
      <c r="Q54" s="45"/>
      <c r="R54" s="48"/>
      <c r="S54" s="46">
        <v>900</v>
      </c>
      <c r="T54" s="46">
        <f t="shared" ref="T54:T55" si="12">D54*S54</f>
        <v>27</v>
      </c>
      <c r="U54" s="68"/>
      <c r="V54" s="69"/>
      <c r="W54" s="70"/>
      <c r="X54" s="70"/>
      <c r="Y54" s="43"/>
      <c r="Z54" s="53"/>
      <c r="AA54" s="44">
        <v>500</v>
      </c>
      <c r="AB54" s="44">
        <f>D54*AA54</f>
        <v>15</v>
      </c>
    </row>
    <row r="55" spans="1:28" x14ac:dyDescent="0.25">
      <c r="A55" s="26" t="s">
        <v>97</v>
      </c>
      <c r="B55" s="26"/>
      <c r="C55" s="91">
        <v>1.86</v>
      </c>
      <c r="D55" s="64">
        <v>1.86</v>
      </c>
      <c r="E55" s="28"/>
      <c r="F55" s="29"/>
      <c r="G55" s="31">
        <v>148</v>
      </c>
      <c r="H55" s="31">
        <f t="shared" si="10"/>
        <v>275.28000000000003</v>
      </c>
      <c r="I55" s="56"/>
      <c r="J55" s="57"/>
      <c r="K55" s="58">
        <v>225</v>
      </c>
      <c r="L55" s="58">
        <f>D55*K55</f>
        <v>418.5</v>
      </c>
      <c r="M55" s="37"/>
      <c r="N55" s="50"/>
      <c r="O55" s="72">
        <v>100</v>
      </c>
      <c r="P55" s="72">
        <f>D55*O55</f>
        <v>186</v>
      </c>
      <c r="Q55" s="45"/>
      <c r="R55" s="48"/>
      <c r="S55" s="46">
        <v>240</v>
      </c>
      <c r="T55" s="46">
        <f t="shared" si="12"/>
        <v>446.40000000000003</v>
      </c>
      <c r="U55" s="68"/>
      <c r="V55" s="69"/>
      <c r="W55" s="70">
        <v>240</v>
      </c>
      <c r="X55" s="70">
        <f>D55*W55</f>
        <v>446.40000000000003</v>
      </c>
      <c r="Y55" s="43"/>
      <c r="Z55" s="53"/>
      <c r="AA55" s="44">
        <v>320</v>
      </c>
      <c r="AB55" s="44">
        <f>D55*AA55</f>
        <v>595.20000000000005</v>
      </c>
    </row>
    <row r="56" spans="1:28" x14ac:dyDescent="0.25">
      <c r="A56" s="24" t="s">
        <v>401</v>
      </c>
      <c r="H56" s="32">
        <f>SUM(H51,H38,H37,H21,H8)</f>
        <v>754.98800000000006</v>
      </c>
      <c r="L56" s="32">
        <f>SUM(L33,L25,L14,L12,L9)</f>
        <v>714</v>
      </c>
      <c r="P56" s="32">
        <f>SUM(P55,P54,P53,P52,P49,P47,P43,P42,P40,P39,P36,P35,P31,P30,P29,P27,P20,P19,P11)</f>
        <v>2700.5059999999999</v>
      </c>
      <c r="T56" s="32">
        <f>SUM(T50,T45,T44,T34,T32,T28,T23,T22,T18,T17,T16,T10)</f>
        <v>2527.77</v>
      </c>
      <c r="X56" s="32">
        <v>0</v>
      </c>
      <c r="AB56" s="32">
        <f>SUM(AB48,AB26,AB25,AB24,)</f>
        <v>70.8</v>
      </c>
    </row>
    <row r="58" spans="1:28" x14ac:dyDescent="0.25">
      <c r="A58" s="24" t="s">
        <v>402</v>
      </c>
      <c r="C58" s="32">
        <f>SUM(H56,L56,P56,T56,X56,AB56)</f>
        <v>6768.0639999999994</v>
      </c>
    </row>
    <row r="61" spans="1:28" x14ac:dyDescent="0.25">
      <c r="A61" s="100" t="s">
        <v>404</v>
      </c>
    </row>
    <row r="62" spans="1:28" x14ac:dyDescent="0.25">
      <c r="A62" s="71" t="s">
        <v>400</v>
      </c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opLeftCell="C16" zoomScaleNormal="100" workbookViewId="0">
      <selection activeCell="D11" sqref="D11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20" width="9.109375" style="32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246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259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221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26" t="s">
        <v>200</v>
      </c>
      <c r="B8" s="26"/>
      <c r="C8" s="27">
        <v>3.63</v>
      </c>
      <c r="D8" s="63">
        <v>3.63</v>
      </c>
      <c r="E8" s="28"/>
      <c r="F8" s="29"/>
      <c r="G8" s="73">
        <v>10.8</v>
      </c>
      <c r="H8" s="73">
        <f>D8*G8</f>
        <v>39.204000000000001</v>
      </c>
      <c r="I8" s="56"/>
      <c r="J8" s="57"/>
      <c r="K8" s="58">
        <v>16</v>
      </c>
      <c r="L8" s="58">
        <f>D8*K8</f>
        <v>58.08</v>
      </c>
      <c r="M8" s="37"/>
      <c r="N8" s="50"/>
      <c r="O8" s="38">
        <v>12</v>
      </c>
      <c r="P8" s="38">
        <f>D8*O8</f>
        <v>43.56</v>
      </c>
      <c r="Q8" s="45"/>
      <c r="R8" s="48"/>
      <c r="S8" s="46"/>
      <c r="T8" s="46"/>
      <c r="U8" s="68"/>
      <c r="V8" s="69"/>
      <c r="W8" s="70"/>
      <c r="X8" s="70"/>
      <c r="Y8" s="43"/>
      <c r="Z8" s="53"/>
      <c r="AA8" s="44">
        <v>20</v>
      </c>
      <c r="AB8" s="44">
        <f>D8*AA8</f>
        <v>72.599999999999994</v>
      </c>
    </row>
    <row r="9" spans="1:28" x14ac:dyDescent="0.25">
      <c r="A9" s="26" t="s">
        <v>183</v>
      </c>
      <c r="B9" s="26"/>
      <c r="C9" s="27">
        <v>41.5</v>
      </c>
      <c r="D9" s="63">
        <v>41.5</v>
      </c>
      <c r="E9" s="28"/>
      <c r="F9" s="29"/>
      <c r="G9" s="73">
        <v>13.8</v>
      </c>
      <c r="H9" s="73">
        <f>D9*G9</f>
        <v>572.70000000000005</v>
      </c>
      <c r="I9" s="56"/>
      <c r="J9" s="57" t="s">
        <v>364</v>
      </c>
      <c r="K9" s="58">
        <v>24</v>
      </c>
      <c r="L9" s="58">
        <f>D9*K9</f>
        <v>996</v>
      </c>
      <c r="M9" s="37"/>
      <c r="N9" s="50"/>
      <c r="O9" s="38"/>
      <c r="P9" s="38"/>
      <c r="Q9" s="45"/>
      <c r="R9" s="48"/>
      <c r="S9" s="46"/>
      <c r="T9" s="46"/>
      <c r="U9" s="68"/>
      <c r="V9" s="69"/>
      <c r="W9" s="70"/>
      <c r="X9" s="70"/>
      <c r="Y9" s="43"/>
      <c r="Z9" s="53" t="s">
        <v>364</v>
      </c>
      <c r="AA9" s="44">
        <v>50</v>
      </c>
      <c r="AB9" s="44">
        <f>D9*AA9</f>
        <v>2075</v>
      </c>
    </row>
    <row r="10" spans="1:28" x14ac:dyDescent="0.25">
      <c r="A10" s="26" t="s">
        <v>19</v>
      </c>
      <c r="B10" s="26"/>
      <c r="C10" s="27">
        <v>4.67</v>
      </c>
      <c r="D10" s="63">
        <v>4.67</v>
      </c>
      <c r="E10" s="28"/>
      <c r="F10" s="29" t="s">
        <v>364</v>
      </c>
      <c r="G10" s="31">
        <v>218</v>
      </c>
      <c r="H10" s="31">
        <f>D10*G10</f>
        <v>1018.06</v>
      </c>
      <c r="I10" s="56"/>
      <c r="J10" s="57"/>
      <c r="K10" s="58"/>
      <c r="L10" s="58"/>
      <c r="M10" s="37"/>
      <c r="N10" s="50"/>
      <c r="O10" s="38"/>
      <c r="P10" s="38"/>
      <c r="Q10" s="45"/>
      <c r="R10" s="48"/>
      <c r="S10" s="46">
        <v>239</v>
      </c>
      <c r="T10" s="46">
        <f t="shared" ref="T10" si="0">D10*S10</f>
        <v>1116.1299999999999</v>
      </c>
      <c r="U10" s="68"/>
      <c r="V10" s="69"/>
      <c r="W10" s="70"/>
      <c r="X10" s="70"/>
      <c r="Y10" s="43"/>
      <c r="Z10" s="53"/>
      <c r="AA10" s="74">
        <v>160</v>
      </c>
      <c r="AB10" s="74">
        <f>D10*AA10</f>
        <v>747.2</v>
      </c>
    </row>
    <row r="11" spans="1:28" x14ac:dyDescent="0.25">
      <c r="A11" s="95" t="s">
        <v>23</v>
      </c>
      <c r="B11" s="95"/>
      <c r="C11" s="93">
        <v>2.1800000000000002</v>
      </c>
      <c r="D11" s="101">
        <v>0</v>
      </c>
      <c r="E11" s="28"/>
      <c r="F11" s="29"/>
      <c r="G11" s="31"/>
      <c r="H11" s="31"/>
      <c r="I11" s="56"/>
      <c r="J11" s="57"/>
      <c r="K11" s="58"/>
      <c r="L11" s="58"/>
      <c r="M11" s="37"/>
      <c r="N11" s="50"/>
      <c r="O11" s="38"/>
      <c r="P11" s="38"/>
      <c r="Q11" s="45"/>
      <c r="R11" s="48"/>
      <c r="S11" s="46"/>
      <c r="T11" s="46"/>
      <c r="U11" s="68"/>
      <c r="V11" s="69"/>
      <c r="W11" s="70"/>
      <c r="X11" s="70"/>
      <c r="Y11" s="43"/>
      <c r="Z11" s="53"/>
      <c r="AA11" s="44"/>
      <c r="AB11" s="44"/>
    </row>
    <row r="12" spans="1:28" x14ac:dyDescent="0.25">
      <c r="A12" s="26" t="s">
        <v>186</v>
      </c>
      <c r="B12" s="26"/>
      <c r="C12" s="27">
        <v>2.08</v>
      </c>
      <c r="D12" s="63">
        <v>2.08</v>
      </c>
      <c r="E12" s="28"/>
      <c r="F12" s="76" t="s">
        <v>364</v>
      </c>
      <c r="G12" s="73">
        <v>328</v>
      </c>
      <c r="H12" s="73">
        <f t="shared" ref="H12:H23" si="1">D12*G12</f>
        <v>682.24</v>
      </c>
      <c r="I12" s="56"/>
      <c r="J12" s="57"/>
      <c r="K12" s="58"/>
      <c r="L12" s="58"/>
      <c r="M12" s="37"/>
      <c r="N12" s="50"/>
      <c r="O12" s="38"/>
      <c r="P12" s="38"/>
      <c r="Q12" s="45"/>
      <c r="R12" s="48"/>
      <c r="S12" s="46"/>
      <c r="T12" s="46"/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6" t="s">
        <v>34</v>
      </c>
      <c r="B13" s="26"/>
      <c r="C13" s="27">
        <v>16.600000000000001</v>
      </c>
      <c r="D13" s="63">
        <v>16.600000000000001</v>
      </c>
      <c r="E13" s="28"/>
      <c r="F13" s="29" t="s">
        <v>364</v>
      </c>
      <c r="G13" s="31">
        <v>10.8</v>
      </c>
      <c r="H13" s="31">
        <f t="shared" si="1"/>
        <v>179.28000000000003</v>
      </c>
      <c r="I13" s="56"/>
      <c r="J13" s="57"/>
      <c r="K13" s="58">
        <v>20</v>
      </c>
      <c r="L13" s="58">
        <f>D13*K13</f>
        <v>332</v>
      </c>
      <c r="M13" s="37"/>
      <c r="N13" s="50"/>
      <c r="O13" s="72">
        <v>13.5</v>
      </c>
      <c r="P13" s="72">
        <f>D13*O13</f>
        <v>224.10000000000002</v>
      </c>
      <c r="Q13" s="45"/>
      <c r="R13" s="48"/>
      <c r="S13" s="46"/>
      <c r="T13" s="46"/>
      <c r="U13" s="68"/>
      <c r="V13" s="69"/>
      <c r="W13" s="70"/>
      <c r="X13" s="70"/>
      <c r="Y13" s="43"/>
      <c r="Z13" s="53" t="s">
        <v>364</v>
      </c>
      <c r="AA13" s="44">
        <v>16</v>
      </c>
      <c r="AB13" s="44">
        <f>D13*AA13</f>
        <v>265.60000000000002</v>
      </c>
    </row>
    <row r="14" spans="1:28" x14ac:dyDescent="0.25">
      <c r="A14" s="26" t="s">
        <v>41</v>
      </c>
      <c r="B14" s="26"/>
      <c r="C14" s="27">
        <v>1.3</v>
      </c>
      <c r="D14" s="63">
        <v>1.3</v>
      </c>
      <c r="E14" s="28"/>
      <c r="F14" s="29" t="s">
        <v>364</v>
      </c>
      <c r="G14" s="31">
        <v>9.4</v>
      </c>
      <c r="H14" s="31">
        <f t="shared" si="1"/>
        <v>12.22</v>
      </c>
      <c r="I14" s="56"/>
      <c r="J14" s="57"/>
      <c r="K14" s="58">
        <v>16</v>
      </c>
      <c r="L14" s="58">
        <f>D14*K14</f>
        <v>20.8</v>
      </c>
      <c r="M14" s="37"/>
      <c r="N14" s="50"/>
      <c r="O14" s="38"/>
      <c r="P14" s="38"/>
      <c r="Q14" s="45"/>
      <c r="R14" s="48"/>
      <c r="S14" s="46"/>
      <c r="T14" s="46"/>
      <c r="U14" s="68"/>
      <c r="V14" s="69"/>
      <c r="W14" s="70"/>
      <c r="X14" s="70"/>
      <c r="Y14" s="43"/>
      <c r="Z14" s="53"/>
      <c r="AA14" s="74">
        <v>12</v>
      </c>
      <c r="AB14" s="74">
        <f>D14*AA14</f>
        <v>15.600000000000001</v>
      </c>
    </row>
    <row r="15" spans="1:28" x14ac:dyDescent="0.25">
      <c r="A15" s="26" t="s">
        <v>216</v>
      </c>
      <c r="B15" s="26"/>
      <c r="C15" s="27">
        <v>3</v>
      </c>
      <c r="D15" s="63">
        <v>3</v>
      </c>
      <c r="E15" s="28"/>
      <c r="F15" s="29"/>
      <c r="G15" s="31">
        <v>12.4</v>
      </c>
      <c r="H15" s="31">
        <f t="shared" si="1"/>
        <v>37.200000000000003</v>
      </c>
      <c r="I15" s="56"/>
      <c r="J15" s="57"/>
      <c r="K15" s="58">
        <v>20</v>
      </c>
      <c r="L15" s="58">
        <f>D15*K15</f>
        <v>60</v>
      </c>
      <c r="M15" s="37"/>
      <c r="N15" s="50"/>
      <c r="O15" s="72">
        <v>12</v>
      </c>
      <c r="P15" s="72">
        <f>D15*O15</f>
        <v>36</v>
      </c>
      <c r="Q15" s="45"/>
      <c r="R15" s="48"/>
      <c r="S15" s="46"/>
      <c r="T15" s="46"/>
      <c r="U15" s="68"/>
      <c r="V15" s="69"/>
      <c r="W15" s="70"/>
      <c r="X15" s="70"/>
      <c r="Y15" s="43"/>
      <c r="Z15" s="53"/>
      <c r="AA15" s="44">
        <v>26</v>
      </c>
      <c r="AB15" s="44">
        <f>D15*AA15</f>
        <v>78</v>
      </c>
    </row>
    <row r="16" spans="1:28" x14ac:dyDescent="0.25">
      <c r="A16" s="26" t="s">
        <v>188</v>
      </c>
      <c r="B16" s="26"/>
      <c r="C16" s="27">
        <v>8.3000000000000007</v>
      </c>
      <c r="D16" s="63">
        <v>8.3000000000000007</v>
      </c>
      <c r="E16" s="28"/>
      <c r="F16" s="29"/>
      <c r="G16" s="31">
        <v>224</v>
      </c>
      <c r="H16" s="31">
        <f t="shared" si="1"/>
        <v>1859.2000000000003</v>
      </c>
      <c r="I16" s="56"/>
      <c r="J16" s="57"/>
      <c r="K16" s="58">
        <v>300</v>
      </c>
      <c r="L16" s="58">
        <f>D16*K16</f>
        <v>2490</v>
      </c>
      <c r="M16" s="37"/>
      <c r="N16" s="50"/>
      <c r="O16" s="38"/>
      <c r="P16" s="38"/>
      <c r="Q16" s="45"/>
      <c r="R16" s="48"/>
      <c r="S16" s="46">
        <v>240</v>
      </c>
      <c r="T16" s="46">
        <f t="shared" ref="T16:T20" si="2">D16*S16</f>
        <v>1992.0000000000002</v>
      </c>
      <c r="U16" s="68"/>
      <c r="V16" s="69"/>
      <c r="W16" s="70"/>
      <c r="X16" s="70"/>
      <c r="Y16" s="43"/>
      <c r="Z16" s="53"/>
      <c r="AA16" s="74">
        <v>200</v>
      </c>
      <c r="AB16" s="74">
        <f>D16*AA16</f>
        <v>1660.0000000000002</v>
      </c>
    </row>
    <row r="17" spans="1:28" x14ac:dyDescent="0.25">
      <c r="A17" s="26" t="s">
        <v>49</v>
      </c>
      <c r="B17" s="26"/>
      <c r="C17" s="27">
        <v>3.79</v>
      </c>
      <c r="D17" s="63">
        <v>3.79</v>
      </c>
      <c r="E17" s="28"/>
      <c r="F17" s="29" t="s">
        <v>364</v>
      </c>
      <c r="G17" s="31">
        <v>278</v>
      </c>
      <c r="H17" s="31">
        <f t="shared" si="1"/>
        <v>1053.6200000000001</v>
      </c>
      <c r="I17" s="56"/>
      <c r="J17" s="57"/>
      <c r="K17" s="58"/>
      <c r="L17" s="58"/>
      <c r="M17" s="37"/>
      <c r="N17" s="50"/>
      <c r="O17" s="38"/>
      <c r="P17" s="38"/>
      <c r="Q17" s="45"/>
      <c r="R17" s="48"/>
      <c r="S17" s="75">
        <v>243</v>
      </c>
      <c r="T17" s="75">
        <f t="shared" si="2"/>
        <v>920.97</v>
      </c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26" t="s">
        <v>292</v>
      </c>
      <c r="B18" s="26" t="s">
        <v>100</v>
      </c>
      <c r="C18" s="27">
        <v>1.1399999999999999</v>
      </c>
      <c r="D18" s="63">
        <v>1.1399999999999999</v>
      </c>
      <c r="E18" s="28"/>
      <c r="F18" s="29" t="s">
        <v>364</v>
      </c>
      <c r="G18" s="31">
        <v>778</v>
      </c>
      <c r="H18" s="31">
        <f t="shared" si="1"/>
        <v>886.92</v>
      </c>
      <c r="I18" s="56"/>
      <c r="J18" s="57"/>
      <c r="K18" s="58"/>
      <c r="L18" s="58"/>
      <c r="M18" s="37"/>
      <c r="N18" s="50"/>
      <c r="O18" s="72">
        <v>518.5</v>
      </c>
      <c r="P18" s="72">
        <f>D18*O18</f>
        <v>591.08999999999992</v>
      </c>
      <c r="Q18" s="45"/>
      <c r="R18" s="48" t="s">
        <v>364</v>
      </c>
      <c r="S18" s="46">
        <v>970</v>
      </c>
      <c r="T18" s="46">
        <f t="shared" si="2"/>
        <v>1105.8</v>
      </c>
      <c r="U18" s="68"/>
      <c r="V18" s="69"/>
      <c r="W18" s="70"/>
      <c r="X18" s="70"/>
      <c r="Y18" s="43"/>
      <c r="Z18" s="53"/>
      <c r="AA18" s="44"/>
      <c r="AB18" s="44"/>
    </row>
    <row r="19" spans="1:28" x14ac:dyDescent="0.25">
      <c r="A19" s="26" t="s">
        <v>52</v>
      </c>
      <c r="B19" s="26"/>
      <c r="C19" s="27">
        <v>0.91</v>
      </c>
      <c r="D19" s="63">
        <v>0.91</v>
      </c>
      <c r="E19" s="28"/>
      <c r="F19" s="29" t="s">
        <v>364</v>
      </c>
      <c r="G19" s="31">
        <v>338</v>
      </c>
      <c r="H19" s="31">
        <f t="shared" si="1"/>
        <v>307.58</v>
      </c>
      <c r="I19" s="56"/>
      <c r="J19" s="57"/>
      <c r="K19" s="58"/>
      <c r="L19" s="58"/>
      <c r="M19" s="37"/>
      <c r="N19" s="50"/>
      <c r="O19" s="38"/>
      <c r="P19" s="38"/>
      <c r="Q19" s="45"/>
      <c r="R19" s="48"/>
      <c r="S19" s="75">
        <v>560</v>
      </c>
      <c r="T19" s="75">
        <f t="shared" si="2"/>
        <v>509.6</v>
      </c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26" t="s">
        <v>291</v>
      </c>
      <c r="B20" s="26" t="s">
        <v>100</v>
      </c>
      <c r="C20" s="27">
        <v>0.39</v>
      </c>
      <c r="D20" s="63">
        <v>0.39</v>
      </c>
      <c r="E20" s="28"/>
      <c r="F20" s="29" t="s">
        <v>364</v>
      </c>
      <c r="G20" s="31">
        <v>738</v>
      </c>
      <c r="H20" s="31">
        <f t="shared" si="1"/>
        <v>287.82</v>
      </c>
      <c r="I20" s="56"/>
      <c r="J20" s="57"/>
      <c r="K20" s="81">
        <v>600</v>
      </c>
      <c r="L20" s="81">
        <f>D20*K20</f>
        <v>234</v>
      </c>
      <c r="M20" s="37"/>
      <c r="N20" s="50"/>
      <c r="O20" s="38"/>
      <c r="P20" s="38"/>
      <c r="Q20" s="45"/>
      <c r="R20" s="48" t="s">
        <v>364</v>
      </c>
      <c r="S20" s="46">
        <v>1040</v>
      </c>
      <c r="T20" s="46">
        <f t="shared" si="2"/>
        <v>405.6</v>
      </c>
      <c r="U20" s="68"/>
      <c r="V20" s="69"/>
      <c r="W20" s="70"/>
      <c r="X20" s="70"/>
      <c r="Y20" s="43"/>
      <c r="Z20" s="53"/>
      <c r="AA20" s="44"/>
      <c r="AB20" s="44"/>
    </row>
    <row r="21" spans="1:28" x14ac:dyDescent="0.25">
      <c r="A21" s="26" t="s">
        <v>290</v>
      </c>
      <c r="B21" s="26" t="s">
        <v>100</v>
      </c>
      <c r="C21" s="27">
        <v>0.23</v>
      </c>
      <c r="D21" s="63">
        <v>0.23</v>
      </c>
      <c r="E21" s="28"/>
      <c r="F21" s="29"/>
      <c r="G21" s="73">
        <v>438</v>
      </c>
      <c r="H21" s="73">
        <f t="shared" si="1"/>
        <v>100.74000000000001</v>
      </c>
      <c r="I21" s="56"/>
      <c r="J21" s="57"/>
      <c r="K21" s="58"/>
      <c r="L21" s="58"/>
      <c r="M21" s="37"/>
      <c r="N21" s="50"/>
      <c r="O21" s="38"/>
      <c r="P21" s="38"/>
      <c r="Q21" s="45"/>
      <c r="R21" s="48"/>
      <c r="S21" s="46"/>
      <c r="T21" s="46"/>
      <c r="U21" s="68"/>
      <c r="V21" s="69"/>
      <c r="W21" s="70"/>
      <c r="X21" s="70"/>
      <c r="Y21" s="43"/>
      <c r="Z21" s="53"/>
      <c r="AA21" s="44"/>
      <c r="AB21" s="44"/>
    </row>
    <row r="22" spans="1:28" x14ac:dyDescent="0.25">
      <c r="A22" s="26" t="s">
        <v>279</v>
      </c>
      <c r="B22" s="26" t="s">
        <v>100</v>
      </c>
      <c r="C22" s="27">
        <v>0.67</v>
      </c>
      <c r="D22" s="63">
        <v>0.67</v>
      </c>
      <c r="E22" s="28"/>
      <c r="F22" s="29" t="s">
        <v>364</v>
      </c>
      <c r="G22" s="31">
        <v>620</v>
      </c>
      <c r="H22" s="31">
        <f t="shared" si="1"/>
        <v>415.40000000000003</v>
      </c>
      <c r="I22" s="56"/>
      <c r="J22" s="57"/>
      <c r="K22" s="58">
        <v>600</v>
      </c>
      <c r="L22" s="58">
        <f>D22*K22</f>
        <v>402</v>
      </c>
      <c r="M22" s="37"/>
      <c r="N22" s="50"/>
      <c r="O22" s="72">
        <v>365</v>
      </c>
      <c r="P22" s="72">
        <f>D22*O22</f>
        <v>244.55</v>
      </c>
      <c r="Q22" s="45"/>
      <c r="R22" s="48"/>
      <c r="S22" s="46">
        <v>940</v>
      </c>
      <c r="T22" s="46">
        <f t="shared" ref="T22:T30" si="3">D22*S22</f>
        <v>629.80000000000007</v>
      </c>
      <c r="U22" s="68"/>
      <c r="V22" s="69"/>
      <c r="W22" s="70"/>
      <c r="X22" s="70"/>
      <c r="Y22" s="43"/>
      <c r="Z22" s="53"/>
      <c r="AA22" s="44"/>
      <c r="AB22" s="44"/>
    </row>
    <row r="23" spans="1:28" x14ac:dyDescent="0.25">
      <c r="A23" s="26" t="s">
        <v>57</v>
      </c>
      <c r="B23" s="26"/>
      <c r="C23" s="27">
        <v>3.11</v>
      </c>
      <c r="D23" s="63">
        <v>3.11</v>
      </c>
      <c r="E23" s="28"/>
      <c r="F23" s="29"/>
      <c r="G23" s="31">
        <v>168</v>
      </c>
      <c r="H23" s="31">
        <f t="shared" si="1"/>
        <v>522.48</v>
      </c>
      <c r="I23" s="56"/>
      <c r="J23" s="57"/>
      <c r="K23" s="58"/>
      <c r="L23" s="58"/>
      <c r="M23" s="37"/>
      <c r="N23" s="50"/>
      <c r="O23" s="72">
        <v>101.5</v>
      </c>
      <c r="P23" s="72">
        <f>D23*O23</f>
        <v>315.66499999999996</v>
      </c>
      <c r="Q23" s="45"/>
      <c r="R23" s="48"/>
      <c r="S23" s="46">
        <v>149</v>
      </c>
      <c r="T23" s="46">
        <f t="shared" si="3"/>
        <v>463.39</v>
      </c>
      <c r="U23" s="68"/>
      <c r="V23" s="69"/>
      <c r="W23" s="70"/>
      <c r="X23" s="70"/>
      <c r="Y23" s="43"/>
      <c r="Z23" s="53"/>
      <c r="AA23" s="44"/>
      <c r="AB23" s="44"/>
    </row>
    <row r="24" spans="1:28" x14ac:dyDescent="0.25">
      <c r="A24" s="26" t="s">
        <v>129</v>
      </c>
      <c r="B24" s="26"/>
      <c r="C24" s="27">
        <v>0.08</v>
      </c>
      <c r="D24" s="63">
        <v>0.08</v>
      </c>
      <c r="E24" s="28"/>
      <c r="F24" s="29"/>
      <c r="G24" s="31"/>
      <c r="H24" s="31"/>
      <c r="I24" s="56"/>
      <c r="J24" s="57"/>
      <c r="K24" s="58"/>
      <c r="L24" s="58"/>
      <c r="M24" s="37"/>
      <c r="N24" s="50"/>
      <c r="O24" s="38"/>
      <c r="P24" s="38"/>
      <c r="Q24" s="45"/>
      <c r="R24" s="48"/>
      <c r="S24" s="75">
        <v>1560</v>
      </c>
      <c r="T24" s="75">
        <f t="shared" si="3"/>
        <v>124.8</v>
      </c>
      <c r="U24" s="68"/>
      <c r="V24" s="69"/>
      <c r="W24" s="70"/>
      <c r="X24" s="70"/>
      <c r="Y24" s="43"/>
      <c r="Z24" s="53"/>
      <c r="AA24" s="44"/>
      <c r="AB24" s="44"/>
    </row>
    <row r="25" spans="1:28" x14ac:dyDescent="0.25">
      <c r="A25" s="26" t="s">
        <v>133</v>
      </c>
      <c r="B25" s="26"/>
      <c r="C25" s="27">
        <v>1.66</v>
      </c>
      <c r="D25" s="63">
        <v>1.66</v>
      </c>
      <c r="E25" s="28"/>
      <c r="F25" s="29"/>
      <c r="G25" s="31"/>
      <c r="H25" s="31"/>
      <c r="I25" s="56"/>
      <c r="J25" s="57"/>
      <c r="K25" s="58">
        <v>150</v>
      </c>
      <c r="L25" s="58">
        <f>D25*K25</f>
        <v>249</v>
      </c>
      <c r="M25" s="37"/>
      <c r="N25" s="50"/>
      <c r="O25" s="72">
        <v>28</v>
      </c>
      <c r="P25" s="72">
        <f>D25*O25</f>
        <v>46.48</v>
      </c>
      <c r="Q25" s="45"/>
      <c r="R25" s="48" t="s">
        <v>364</v>
      </c>
      <c r="S25" s="46">
        <v>62</v>
      </c>
      <c r="T25" s="46">
        <f t="shared" si="3"/>
        <v>102.92</v>
      </c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26" t="s">
        <v>134</v>
      </c>
      <c r="B26" s="26"/>
      <c r="C26" s="27">
        <v>2.7</v>
      </c>
      <c r="D26" s="63">
        <v>2.7</v>
      </c>
      <c r="E26" s="28"/>
      <c r="F26" s="29" t="s">
        <v>364</v>
      </c>
      <c r="G26" s="31">
        <v>638</v>
      </c>
      <c r="H26" s="31">
        <f>D26*G26</f>
        <v>1722.6000000000001</v>
      </c>
      <c r="I26" s="56"/>
      <c r="J26" s="57"/>
      <c r="K26" s="81">
        <v>600</v>
      </c>
      <c r="L26" s="81">
        <f>D26*K26</f>
        <v>1620</v>
      </c>
      <c r="M26" s="37"/>
      <c r="N26" s="50"/>
      <c r="O26" s="38"/>
      <c r="P26" s="38"/>
      <c r="Q26" s="45"/>
      <c r="R26" s="48"/>
      <c r="S26" s="46">
        <v>675</v>
      </c>
      <c r="T26" s="46">
        <f t="shared" si="3"/>
        <v>1822.5000000000002</v>
      </c>
      <c r="U26" s="68"/>
      <c r="V26" s="69"/>
      <c r="W26" s="70"/>
      <c r="X26" s="70"/>
      <c r="Y26" s="43"/>
      <c r="Z26" s="53" t="s">
        <v>364</v>
      </c>
      <c r="AA26" s="44">
        <v>500</v>
      </c>
      <c r="AB26" s="44">
        <f>D26*AA26</f>
        <v>1350</v>
      </c>
    </row>
    <row r="27" spans="1:28" x14ac:dyDescent="0.25">
      <c r="A27" s="26" t="s">
        <v>283</v>
      </c>
      <c r="B27" s="26" t="s">
        <v>123</v>
      </c>
      <c r="C27" s="27">
        <v>2.75</v>
      </c>
      <c r="D27" s="63">
        <v>2.75</v>
      </c>
      <c r="E27" s="28"/>
      <c r="F27" s="29" t="s">
        <v>364</v>
      </c>
      <c r="G27" s="31">
        <v>118</v>
      </c>
      <c r="H27" s="31">
        <f>D27*G27</f>
        <v>324.5</v>
      </c>
      <c r="I27" s="56"/>
      <c r="J27" s="57"/>
      <c r="K27" s="58"/>
      <c r="L27" s="58"/>
      <c r="M27" s="37"/>
      <c r="N27" s="50"/>
      <c r="O27" s="38"/>
      <c r="P27" s="38"/>
      <c r="Q27" s="45"/>
      <c r="R27" s="48"/>
      <c r="S27" s="75">
        <v>218</v>
      </c>
      <c r="T27" s="75">
        <f t="shared" si="3"/>
        <v>599.5</v>
      </c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26" t="s">
        <v>136</v>
      </c>
      <c r="B28" s="26"/>
      <c r="C28" s="27">
        <v>0.49</v>
      </c>
      <c r="D28" s="63">
        <v>0.49</v>
      </c>
      <c r="E28" s="28"/>
      <c r="F28" s="29" t="s">
        <v>364</v>
      </c>
      <c r="G28" s="31">
        <v>1238</v>
      </c>
      <c r="H28" s="31">
        <f>D28*G28</f>
        <v>606.62</v>
      </c>
      <c r="I28" s="56"/>
      <c r="J28" s="57"/>
      <c r="K28" s="58"/>
      <c r="L28" s="58"/>
      <c r="M28" s="37"/>
      <c r="N28" s="50"/>
      <c r="O28" s="72">
        <v>995</v>
      </c>
      <c r="P28" s="72">
        <f>D28*O28</f>
        <v>487.55</v>
      </c>
      <c r="Q28" s="45"/>
      <c r="R28" s="48"/>
      <c r="S28" s="46">
        <v>1114</v>
      </c>
      <c r="T28" s="46">
        <f t="shared" si="3"/>
        <v>545.86</v>
      </c>
      <c r="U28" s="68"/>
      <c r="V28" s="69"/>
      <c r="W28" s="70"/>
      <c r="X28" s="70"/>
      <c r="Y28" s="43"/>
      <c r="Z28" s="53"/>
      <c r="AA28" s="44">
        <v>1500</v>
      </c>
      <c r="AB28" s="44">
        <f>D28*AA28</f>
        <v>735</v>
      </c>
    </row>
    <row r="29" spans="1:28" x14ac:dyDescent="0.25">
      <c r="A29" s="26" t="s">
        <v>139</v>
      </c>
      <c r="B29" s="26"/>
      <c r="C29" s="27">
        <v>0.48</v>
      </c>
      <c r="D29" s="63">
        <v>0.48</v>
      </c>
      <c r="E29" s="28"/>
      <c r="F29" s="29"/>
      <c r="G29" s="31"/>
      <c r="H29" s="31"/>
      <c r="I29" s="56"/>
      <c r="J29" s="57"/>
      <c r="K29" s="58"/>
      <c r="L29" s="58"/>
      <c r="M29" s="37"/>
      <c r="N29" s="50"/>
      <c r="O29" s="38"/>
      <c r="P29" s="38"/>
      <c r="Q29" s="45"/>
      <c r="R29" s="78" t="s">
        <v>364</v>
      </c>
      <c r="S29" s="75">
        <v>1522</v>
      </c>
      <c r="T29" s="75">
        <f t="shared" si="3"/>
        <v>730.56</v>
      </c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26" t="s">
        <v>66</v>
      </c>
      <c r="B30" s="26"/>
      <c r="C30" s="27">
        <v>0.17</v>
      </c>
      <c r="D30" s="63">
        <v>0.17</v>
      </c>
      <c r="E30" s="28"/>
      <c r="F30" s="29"/>
      <c r="G30" s="31"/>
      <c r="H30" s="31"/>
      <c r="I30" s="56"/>
      <c r="J30" s="57"/>
      <c r="K30" s="58"/>
      <c r="L30" s="58"/>
      <c r="M30" s="37"/>
      <c r="N30" s="50"/>
      <c r="O30" s="38"/>
      <c r="P30" s="38"/>
      <c r="Q30" s="45"/>
      <c r="R30" s="48"/>
      <c r="S30" s="75">
        <v>740</v>
      </c>
      <c r="T30" s="75">
        <f t="shared" si="3"/>
        <v>125.80000000000001</v>
      </c>
      <c r="U30" s="68"/>
      <c r="V30" s="69"/>
      <c r="W30" s="70"/>
      <c r="X30" s="70"/>
      <c r="Y30" s="43"/>
      <c r="Z30" s="53"/>
      <c r="AA30" s="44"/>
      <c r="AB30" s="44"/>
    </row>
    <row r="31" spans="1:28" x14ac:dyDescent="0.25">
      <c r="A31" s="26" t="s">
        <v>146</v>
      </c>
      <c r="B31" s="26"/>
      <c r="C31" s="27">
        <v>2.02</v>
      </c>
      <c r="D31" s="63">
        <v>2.02</v>
      </c>
      <c r="E31" s="28"/>
      <c r="F31" s="29"/>
      <c r="G31" s="31"/>
      <c r="H31" s="31"/>
      <c r="I31" s="56"/>
      <c r="J31" s="57"/>
      <c r="K31" s="81">
        <v>600</v>
      </c>
      <c r="L31" s="81">
        <f>D31*K31</f>
        <v>1212</v>
      </c>
      <c r="M31" s="37"/>
      <c r="N31" s="50"/>
      <c r="O31" s="38"/>
      <c r="P31" s="38"/>
      <c r="Q31" s="45"/>
      <c r="R31" s="48"/>
      <c r="S31" s="46"/>
      <c r="T31" s="46"/>
      <c r="U31" s="68"/>
      <c r="V31" s="69"/>
      <c r="W31" s="70"/>
      <c r="X31" s="70"/>
      <c r="Y31" s="43"/>
      <c r="Z31" s="53"/>
      <c r="AA31" s="44"/>
      <c r="AB31" s="44"/>
    </row>
    <row r="32" spans="1:28" x14ac:dyDescent="0.25">
      <c r="A32" s="26" t="s">
        <v>147</v>
      </c>
      <c r="B32" s="26"/>
      <c r="C32" s="27">
        <v>4.2999999999999997E-2</v>
      </c>
      <c r="D32" s="63">
        <v>4.2999999999999997E-2</v>
      </c>
      <c r="E32" s="28"/>
      <c r="F32" s="29"/>
      <c r="G32" s="31"/>
      <c r="H32" s="31"/>
      <c r="I32" s="56"/>
      <c r="J32" s="57"/>
      <c r="K32" s="58"/>
      <c r="L32" s="58"/>
      <c r="M32" s="37"/>
      <c r="N32" s="50"/>
      <c r="O32" s="38"/>
      <c r="P32" s="38"/>
      <c r="Q32" s="45"/>
      <c r="R32" s="48"/>
      <c r="S32" s="75">
        <v>3600</v>
      </c>
      <c r="T32" s="75">
        <f t="shared" ref="T32:T38" si="4">D32*S32</f>
        <v>154.79999999999998</v>
      </c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289</v>
      </c>
      <c r="B33" s="26" t="s">
        <v>123</v>
      </c>
      <c r="C33" s="27">
        <v>3.27</v>
      </c>
      <c r="D33" s="63">
        <v>3.27</v>
      </c>
      <c r="E33" s="28"/>
      <c r="F33" s="29" t="s">
        <v>364</v>
      </c>
      <c r="G33" s="31">
        <v>124</v>
      </c>
      <c r="H33" s="31">
        <f>D33*G33</f>
        <v>405.48</v>
      </c>
      <c r="I33" s="56"/>
      <c r="J33" s="57"/>
      <c r="K33" s="58"/>
      <c r="L33" s="58"/>
      <c r="M33" s="37"/>
      <c r="N33" s="50"/>
      <c r="O33" s="72">
        <v>85</v>
      </c>
      <c r="P33" s="72">
        <f>D33*O33</f>
        <v>277.95</v>
      </c>
      <c r="Q33" s="45"/>
      <c r="R33" s="48"/>
      <c r="S33" s="46">
        <v>200</v>
      </c>
      <c r="T33" s="46">
        <f t="shared" si="4"/>
        <v>654</v>
      </c>
      <c r="U33" s="68"/>
      <c r="V33" s="69"/>
      <c r="W33" s="70"/>
      <c r="X33" s="70"/>
      <c r="Y33" s="43"/>
      <c r="Z33" s="53"/>
      <c r="AA33" s="44"/>
      <c r="AB33" s="44"/>
    </row>
    <row r="34" spans="1:28" x14ac:dyDescent="0.25">
      <c r="A34" s="26" t="s">
        <v>288</v>
      </c>
      <c r="B34" s="26" t="s">
        <v>100</v>
      </c>
      <c r="C34" s="27">
        <v>2.2799999999999998</v>
      </c>
      <c r="D34" s="63">
        <v>2.2799999999999998</v>
      </c>
      <c r="E34" s="28"/>
      <c r="F34" s="29"/>
      <c r="G34" s="31"/>
      <c r="H34" s="31"/>
      <c r="I34" s="56"/>
      <c r="J34" s="57"/>
      <c r="K34" s="58"/>
      <c r="L34" s="58"/>
      <c r="M34" s="37"/>
      <c r="N34" s="50"/>
      <c r="O34" s="38"/>
      <c r="P34" s="38"/>
      <c r="Q34" s="45"/>
      <c r="R34" s="48"/>
      <c r="S34" s="75">
        <v>750</v>
      </c>
      <c r="T34" s="75">
        <f t="shared" si="4"/>
        <v>1709.9999999999998</v>
      </c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155</v>
      </c>
      <c r="B35" s="26"/>
      <c r="C35" s="27">
        <v>0.44</v>
      </c>
      <c r="D35" s="63">
        <v>0.44</v>
      </c>
      <c r="E35" s="28"/>
      <c r="F35" s="29" t="s">
        <v>364</v>
      </c>
      <c r="G35" s="31">
        <v>238</v>
      </c>
      <c r="H35" s="31">
        <f>D35*G35</f>
        <v>104.72</v>
      </c>
      <c r="I35" s="56"/>
      <c r="J35" s="57"/>
      <c r="K35" s="58">
        <v>450</v>
      </c>
      <c r="L35" s="58">
        <f>D35*K35</f>
        <v>198</v>
      </c>
      <c r="M35" s="37"/>
      <c r="N35" s="50"/>
      <c r="O35" s="72">
        <v>140</v>
      </c>
      <c r="P35" s="72">
        <f>D35*O35</f>
        <v>61.6</v>
      </c>
      <c r="Q35" s="45"/>
      <c r="R35" s="48"/>
      <c r="S35" s="46">
        <v>240</v>
      </c>
      <c r="T35" s="46">
        <f t="shared" si="4"/>
        <v>105.6</v>
      </c>
      <c r="U35" s="68"/>
      <c r="V35" s="69"/>
      <c r="W35" s="70"/>
      <c r="X35" s="70"/>
      <c r="Y35" s="43"/>
      <c r="Z35" s="53"/>
      <c r="AA35" s="44"/>
      <c r="AB35" s="44"/>
    </row>
    <row r="36" spans="1:28" x14ac:dyDescent="0.25">
      <c r="A36" s="26" t="s">
        <v>74</v>
      </c>
      <c r="B36" s="26"/>
      <c r="C36" s="27">
        <v>0.28999999999999998</v>
      </c>
      <c r="D36" s="63">
        <v>0.28999999999999998</v>
      </c>
      <c r="E36" s="28"/>
      <c r="F36" s="29"/>
      <c r="G36" s="31">
        <v>318</v>
      </c>
      <c r="H36" s="31">
        <f>D36*G36</f>
        <v>92.22</v>
      </c>
      <c r="I36" s="56"/>
      <c r="J36" s="57"/>
      <c r="K36" s="58">
        <v>300</v>
      </c>
      <c r="L36" s="58">
        <f>D36*K36</f>
        <v>87</v>
      </c>
      <c r="M36" s="37"/>
      <c r="N36" s="50"/>
      <c r="O36" s="72">
        <v>120</v>
      </c>
      <c r="P36" s="72">
        <f>D36*O36</f>
        <v>34.799999999999997</v>
      </c>
      <c r="Q36" s="45"/>
      <c r="R36" s="48"/>
      <c r="S36" s="46">
        <v>288</v>
      </c>
      <c r="T36" s="46">
        <f t="shared" si="4"/>
        <v>83.52</v>
      </c>
      <c r="U36" s="68"/>
      <c r="V36" s="69"/>
      <c r="W36" s="70"/>
      <c r="X36" s="70"/>
      <c r="Y36" s="43"/>
      <c r="Z36" s="53"/>
      <c r="AA36" s="44">
        <v>200</v>
      </c>
      <c r="AB36" s="44">
        <f>D36*AA36</f>
        <v>57.999999999999993</v>
      </c>
    </row>
    <row r="37" spans="1:28" x14ac:dyDescent="0.25">
      <c r="A37" s="26" t="s">
        <v>164</v>
      </c>
      <c r="B37" s="26"/>
      <c r="C37" s="27">
        <v>0.19</v>
      </c>
      <c r="D37" s="63">
        <v>0.19</v>
      </c>
      <c r="E37" s="28"/>
      <c r="F37" s="29"/>
      <c r="G37" s="31">
        <v>598</v>
      </c>
      <c r="H37" s="31">
        <f>D37*G37</f>
        <v>113.62</v>
      </c>
      <c r="I37" s="56"/>
      <c r="J37" s="57"/>
      <c r="K37" s="58">
        <v>225</v>
      </c>
      <c r="L37" s="58">
        <f>D37*K37</f>
        <v>42.75</v>
      </c>
      <c r="M37" s="37"/>
      <c r="N37" s="50"/>
      <c r="O37" s="38">
        <v>212.5</v>
      </c>
      <c r="P37" s="38">
        <f>D37*O37</f>
        <v>40.375</v>
      </c>
      <c r="Q37" s="45"/>
      <c r="R37" s="48" t="s">
        <v>364</v>
      </c>
      <c r="S37" s="46">
        <v>380</v>
      </c>
      <c r="T37" s="46">
        <f t="shared" si="4"/>
        <v>72.2</v>
      </c>
      <c r="U37" s="68"/>
      <c r="V37" s="69"/>
      <c r="W37" s="70"/>
      <c r="X37" s="70"/>
      <c r="Y37" s="43"/>
      <c r="Z37" s="53"/>
      <c r="AA37" s="74">
        <v>200</v>
      </c>
      <c r="AB37" s="74">
        <f>D37*AA37</f>
        <v>38</v>
      </c>
    </row>
    <row r="38" spans="1:28" x14ac:dyDescent="0.25">
      <c r="A38" s="26" t="s">
        <v>165</v>
      </c>
      <c r="B38" s="26"/>
      <c r="C38" s="27">
        <v>1.1399999999999999</v>
      </c>
      <c r="D38" s="63">
        <v>1.1399999999999999</v>
      </c>
      <c r="E38" s="28"/>
      <c r="F38" s="29" t="s">
        <v>364</v>
      </c>
      <c r="G38" s="31">
        <v>168</v>
      </c>
      <c r="H38" s="31">
        <f>D38*G38</f>
        <v>191.51999999999998</v>
      </c>
      <c r="I38" s="56"/>
      <c r="J38" s="57"/>
      <c r="K38" s="58">
        <v>180</v>
      </c>
      <c r="L38" s="58">
        <f>D38*K38</f>
        <v>205.2</v>
      </c>
      <c r="M38" s="37"/>
      <c r="N38" s="50"/>
      <c r="O38" s="72">
        <v>105</v>
      </c>
      <c r="P38" s="72">
        <f>D38*O38</f>
        <v>119.69999999999999</v>
      </c>
      <c r="Q38" s="45"/>
      <c r="R38" s="48"/>
      <c r="S38" s="46">
        <v>274</v>
      </c>
      <c r="T38" s="46">
        <f t="shared" si="4"/>
        <v>312.35999999999996</v>
      </c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26" t="s">
        <v>77</v>
      </c>
      <c r="B39" s="26"/>
      <c r="C39" s="27">
        <v>0.31</v>
      </c>
      <c r="D39" s="63">
        <v>0.31</v>
      </c>
      <c r="E39" s="28"/>
      <c r="F39" s="29" t="s">
        <v>364</v>
      </c>
      <c r="G39" s="31">
        <v>38</v>
      </c>
      <c r="H39" s="31">
        <f>D39*G39</f>
        <v>11.78</v>
      </c>
      <c r="I39" s="56"/>
      <c r="J39" s="57"/>
      <c r="K39" s="58"/>
      <c r="L39" s="58"/>
      <c r="M39" s="37"/>
      <c r="N39" s="50"/>
      <c r="O39" s="72">
        <v>31.5</v>
      </c>
      <c r="P39" s="72">
        <f>D39*O39</f>
        <v>9.7650000000000006</v>
      </c>
      <c r="Q39" s="45"/>
      <c r="R39" s="48"/>
      <c r="S39" s="46"/>
      <c r="T39" s="46"/>
      <c r="U39" s="68"/>
      <c r="V39" s="69"/>
      <c r="W39" s="70"/>
      <c r="X39" s="70"/>
      <c r="Y39" s="43"/>
      <c r="Z39" s="53" t="s">
        <v>364</v>
      </c>
      <c r="AA39" s="44">
        <v>40</v>
      </c>
      <c r="AB39" s="44">
        <f>D39*AA39</f>
        <v>12.4</v>
      </c>
    </row>
    <row r="40" spans="1:28" x14ac:dyDescent="0.25">
      <c r="A40" s="26" t="s">
        <v>219</v>
      </c>
      <c r="B40" s="26"/>
      <c r="C40" s="27">
        <v>0.88</v>
      </c>
      <c r="D40" s="63">
        <v>0.88</v>
      </c>
      <c r="E40" s="28"/>
      <c r="F40" s="29"/>
      <c r="G40" s="31"/>
      <c r="H40" s="31"/>
      <c r="I40" s="56"/>
      <c r="J40" s="57"/>
      <c r="K40" s="81">
        <v>150</v>
      </c>
      <c r="L40" s="81">
        <f>D40*K40</f>
        <v>132</v>
      </c>
      <c r="M40" s="37"/>
      <c r="N40" s="50"/>
      <c r="O40" s="38"/>
      <c r="P40" s="38"/>
      <c r="Q40" s="45"/>
      <c r="R40" s="48"/>
      <c r="S40" s="46">
        <v>166</v>
      </c>
      <c r="T40" s="46">
        <f t="shared" ref="T40:T45" si="5">D40*S40</f>
        <v>146.08000000000001</v>
      </c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26" t="s">
        <v>82</v>
      </c>
      <c r="B41" s="26"/>
      <c r="C41" s="27">
        <v>3.37</v>
      </c>
      <c r="D41" s="63">
        <v>3.37</v>
      </c>
      <c r="E41" s="28"/>
      <c r="F41" s="29"/>
      <c r="G41" s="31"/>
      <c r="H41" s="31"/>
      <c r="I41" s="56"/>
      <c r="J41" s="57"/>
      <c r="K41" s="58">
        <v>225</v>
      </c>
      <c r="L41" s="58">
        <f>D41*K41</f>
        <v>758.25</v>
      </c>
      <c r="M41" s="37"/>
      <c r="N41" s="50"/>
      <c r="O41" s="72">
        <v>169.5</v>
      </c>
      <c r="P41" s="72">
        <f>D41*O41</f>
        <v>571.21500000000003</v>
      </c>
      <c r="Q41" s="45"/>
      <c r="R41" s="48"/>
      <c r="S41" s="46">
        <v>348</v>
      </c>
      <c r="T41" s="46">
        <f t="shared" si="5"/>
        <v>1172.76</v>
      </c>
      <c r="U41" s="68"/>
      <c r="V41" s="69"/>
      <c r="W41" s="70"/>
      <c r="X41" s="70"/>
      <c r="Y41" s="43"/>
      <c r="Z41" s="53"/>
      <c r="AA41" s="44"/>
      <c r="AB41" s="44"/>
    </row>
    <row r="42" spans="1:28" x14ac:dyDescent="0.25">
      <c r="A42" s="26" t="s">
        <v>83</v>
      </c>
      <c r="B42" s="26"/>
      <c r="C42" s="27">
        <v>2.2799999999999998</v>
      </c>
      <c r="D42" s="63">
        <v>2.2799999999999998</v>
      </c>
      <c r="E42" s="28"/>
      <c r="F42" s="29"/>
      <c r="G42" s="31">
        <v>178</v>
      </c>
      <c r="H42" s="31">
        <f>D42*G42</f>
        <v>405.84</v>
      </c>
      <c r="I42" s="56"/>
      <c r="J42" s="57"/>
      <c r="K42" s="58">
        <v>300</v>
      </c>
      <c r="L42" s="58">
        <f>D42*K42</f>
        <v>683.99999999999989</v>
      </c>
      <c r="M42" s="37"/>
      <c r="N42" s="50"/>
      <c r="O42" s="72">
        <v>141</v>
      </c>
      <c r="P42" s="72">
        <f>D42*O42</f>
        <v>321.47999999999996</v>
      </c>
      <c r="Q42" s="45"/>
      <c r="R42" s="48"/>
      <c r="S42" s="46">
        <v>198</v>
      </c>
      <c r="T42" s="46">
        <f t="shared" si="5"/>
        <v>451.43999999999994</v>
      </c>
      <c r="U42" s="68"/>
      <c r="V42" s="69"/>
      <c r="W42" s="70"/>
      <c r="X42" s="70"/>
      <c r="Y42" s="43"/>
      <c r="Z42" s="53" t="s">
        <v>364</v>
      </c>
      <c r="AA42" s="44">
        <v>240</v>
      </c>
      <c r="AB42" s="44">
        <f>D42*AA42</f>
        <v>547.19999999999993</v>
      </c>
    </row>
    <row r="43" spans="1:28" x14ac:dyDescent="0.25">
      <c r="A43" s="26" t="s">
        <v>172</v>
      </c>
      <c r="B43" s="26"/>
      <c r="C43" s="27">
        <v>2.59</v>
      </c>
      <c r="D43" s="63">
        <v>2.59</v>
      </c>
      <c r="E43" s="28"/>
      <c r="F43" s="29"/>
      <c r="G43" s="31"/>
      <c r="H43" s="31"/>
      <c r="I43" s="56"/>
      <c r="J43" s="57"/>
      <c r="K43" s="58"/>
      <c r="L43" s="58"/>
      <c r="M43" s="37"/>
      <c r="N43" s="50"/>
      <c r="O43" s="38"/>
      <c r="P43" s="38"/>
      <c r="Q43" s="45"/>
      <c r="R43" s="48"/>
      <c r="S43" s="75">
        <v>1850</v>
      </c>
      <c r="T43" s="75">
        <f t="shared" si="5"/>
        <v>4791.5</v>
      </c>
      <c r="U43" s="68"/>
      <c r="V43" s="69"/>
      <c r="W43" s="70"/>
      <c r="X43" s="70"/>
      <c r="Y43" s="43"/>
      <c r="Z43" s="53"/>
      <c r="AA43" s="44"/>
      <c r="AB43" s="44"/>
    </row>
    <row r="44" spans="1:28" x14ac:dyDescent="0.25">
      <c r="A44" s="26" t="s">
        <v>286</v>
      </c>
      <c r="B44" s="26" t="s">
        <v>100</v>
      </c>
      <c r="C44" s="27">
        <v>0.73</v>
      </c>
      <c r="D44" s="63">
        <v>0.73</v>
      </c>
      <c r="E44" s="28"/>
      <c r="F44" s="29" t="s">
        <v>364</v>
      </c>
      <c r="G44" s="31">
        <v>324</v>
      </c>
      <c r="H44" s="31">
        <f>D44*G44</f>
        <v>236.51999999999998</v>
      </c>
      <c r="I44" s="56"/>
      <c r="J44" s="57"/>
      <c r="K44" s="58">
        <v>300</v>
      </c>
      <c r="L44" s="58">
        <f>D44*K44</f>
        <v>219</v>
      </c>
      <c r="M44" s="37"/>
      <c r="N44" s="50"/>
      <c r="O44" s="72">
        <v>162</v>
      </c>
      <c r="P44" s="72">
        <f>D44*O44</f>
        <v>118.25999999999999</v>
      </c>
      <c r="Q44" s="45"/>
      <c r="R44" s="48"/>
      <c r="S44" s="46">
        <v>344</v>
      </c>
      <c r="T44" s="46">
        <f t="shared" si="5"/>
        <v>251.12</v>
      </c>
      <c r="U44" s="68"/>
      <c r="V44" s="69"/>
      <c r="W44" s="70"/>
      <c r="X44" s="70"/>
      <c r="Y44" s="43"/>
      <c r="Z44" s="53"/>
      <c r="AA44" s="44">
        <v>400</v>
      </c>
      <c r="AB44" s="44">
        <f>D44*AA44</f>
        <v>292</v>
      </c>
    </row>
    <row r="45" spans="1:28" x14ac:dyDescent="0.25">
      <c r="A45" s="26" t="s">
        <v>287</v>
      </c>
      <c r="B45" s="26" t="s">
        <v>100</v>
      </c>
      <c r="C45" s="27">
        <v>0.33</v>
      </c>
      <c r="D45" s="63">
        <v>0.33</v>
      </c>
      <c r="E45" s="28"/>
      <c r="F45" s="29" t="s">
        <v>364</v>
      </c>
      <c r="G45" s="31">
        <v>574</v>
      </c>
      <c r="H45" s="31">
        <f>D45*G45</f>
        <v>189.42000000000002</v>
      </c>
      <c r="I45" s="56"/>
      <c r="J45" s="57"/>
      <c r="K45" s="58"/>
      <c r="L45" s="58"/>
      <c r="M45" s="37"/>
      <c r="N45" s="50"/>
      <c r="O45" s="72">
        <v>170</v>
      </c>
      <c r="P45" s="72">
        <f>D45*O45</f>
        <v>56.1</v>
      </c>
      <c r="Q45" s="45"/>
      <c r="R45" s="48"/>
      <c r="S45" s="46">
        <v>760</v>
      </c>
      <c r="T45" s="46">
        <f t="shared" si="5"/>
        <v>250.8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26" t="s">
        <v>199</v>
      </c>
      <c r="B46" s="26"/>
      <c r="C46" s="27">
        <v>3.84</v>
      </c>
      <c r="D46" s="63">
        <v>3.84</v>
      </c>
      <c r="E46" s="28"/>
      <c r="F46" s="29"/>
      <c r="G46" s="73">
        <v>274</v>
      </c>
      <c r="H46" s="73">
        <f>D46*G46</f>
        <v>1052.1599999999999</v>
      </c>
      <c r="I46" s="56"/>
      <c r="J46" s="57"/>
      <c r="K46" s="58">
        <v>375</v>
      </c>
      <c r="L46" s="58">
        <f>D46*K46</f>
        <v>1440</v>
      </c>
      <c r="M46" s="37"/>
      <c r="N46" s="50"/>
      <c r="O46" s="38"/>
      <c r="P46" s="38"/>
      <c r="Q46" s="45"/>
      <c r="R46" s="48"/>
      <c r="S46" s="46"/>
      <c r="T46" s="46"/>
      <c r="U46" s="68"/>
      <c r="V46" s="69"/>
      <c r="W46" s="70"/>
      <c r="X46" s="70"/>
      <c r="Y46" s="43"/>
      <c r="Z46" s="53" t="s">
        <v>364</v>
      </c>
      <c r="AA46" s="44">
        <v>500</v>
      </c>
      <c r="AB46" s="44">
        <f>D46*AA46</f>
        <v>1920</v>
      </c>
    </row>
    <row r="47" spans="1:28" x14ac:dyDescent="0.25">
      <c r="A47" s="26" t="s">
        <v>174</v>
      </c>
      <c r="B47" s="26"/>
      <c r="C47" s="27">
        <v>1.0900000000000001</v>
      </c>
      <c r="D47" s="63">
        <v>1.0900000000000001</v>
      </c>
      <c r="E47" s="28"/>
      <c r="F47" s="29" t="s">
        <v>364</v>
      </c>
      <c r="G47" s="31">
        <v>98</v>
      </c>
      <c r="H47" s="31">
        <f>D47*G47</f>
        <v>106.82000000000001</v>
      </c>
      <c r="I47" s="56"/>
      <c r="J47" s="57"/>
      <c r="K47" s="58"/>
      <c r="L47" s="58"/>
      <c r="M47" s="37"/>
      <c r="N47" s="50"/>
      <c r="O47" s="72">
        <v>70</v>
      </c>
      <c r="P47" s="72">
        <f>D47*O47</f>
        <v>76.300000000000011</v>
      </c>
      <c r="Q47" s="45"/>
      <c r="R47" s="48"/>
      <c r="S47" s="46">
        <v>248</v>
      </c>
      <c r="T47" s="46">
        <f t="shared" ref="T47:T48" si="6">D47*S47</f>
        <v>270.32</v>
      </c>
      <c r="U47" s="68"/>
      <c r="V47" s="69"/>
      <c r="W47" s="70">
        <v>288</v>
      </c>
      <c r="X47" s="70">
        <f>D47*W47</f>
        <v>313.92</v>
      </c>
      <c r="Y47" s="43"/>
      <c r="Z47" s="53"/>
      <c r="AA47" s="44"/>
      <c r="AB47" s="44"/>
    </row>
    <row r="48" spans="1:28" x14ac:dyDescent="0.25">
      <c r="A48" s="26" t="s">
        <v>97</v>
      </c>
      <c r="B48" s="26"/>
      <c r="C48" s="27">
        <v>3.22</v>
      </c>
      <c r="D48" s="63">
        <v>3.22</v>
      </c>
      <c r="E48" s="28"/>
      <c r="F48" s="29"/>
      <c r="G48" s="31">
        <v>148</v>
      </c>
      <c r="H48" s="31">
        <f>D48*G48</f>
        <v>476.56</v>
      </c>
      <c r="I48" s="56"/>
      <c r="J48" s="57"/>
      <c r="K48" s="58"/>
      <c r="L48" s="58"/>
      <c r="M48" s="37"/>
      <c r="N48" s="50"/>
      <c r="O48" s="72">
        <v>100</v>
      </c>
      <c r="P48" s="72">
        <f>D48*O48</f>
        <v>322</v>
      </c>
      <c r="Q48" s="45"/>
      <c r="R48" s="48"/>
      <c r="S48" s="46">
        <v>240</v>
      </c>
      <c r="T48" s="46">
        <f t="shared" si="6"/>
        <v>772.80000000000007</v>
      </c>
      <c r="U48" s="68"/>
      <c r="V48" s="69"/>
      <c r="W48" s="70">
        <v>240</v>
      </c>
      <c r="X48" s="70">
        <f>D48*W48</f>
        <v>772.80000000000007</v>
      </c>
      <c r="Y48" s="43"/>
      <c r="Z48" s="53"/>
      <c r="AA48" s="44">
        <v>320</v>
      </c>
      <c r="AB48" s="44">
        <f>D48*AA48</f>
        <v>1030.4000000000001</v>
      </c>
    </row>
    <row r="49" spans="1:28" x14ac:dyDescent="0.25">
      <c r="A49" s="24" t="s">
        <v>401</v>
      </c>
      <c r="H49" s="32">
        <f>SUM(H46,H21,H12,H9,H8)</f>
        <v>2447.0440000000003</v>
      </c>
      <c r="L49" s="32">
        <f>SUM(L40,L31,L26,L20)</f>
        <v>3198</v>
      </c>
      <c r="P49" s="32">
        <f>SUM(P48,P47,P45,P44,P42,P41,P39,P38,P36,P35,P33,P28,P25,P23,P22,P18,P15,P13)</f>
        <v>3914.605</v>
      </c>
      <c r="T49" s="32">
        <f>SUM(T43,T34,T32,T30,T29,T27,T24,T19,T17)</f>
        <v>9667.5299999999988</v>
      </c>
      <c r="X49" s="32">
        <v>0</v>
      </c>
      <c r="AB49" s="32">
        <f>SUM(AB37,AB16,AB14,AB10)</f>
        <v>2460.8000000000002</v>
      </c>
    </row>
    <row r="51" spans="1:28" x14ac:dyDescent="0.25">
      <c r="A51" s="24" t="s">
        <v>402</v>
      </c>
      <c r="C51" s="146">
        <f>SUM(H49,L49,P49,T49,X49,AB49)</f>
        <v>21687.978999999996</v>
      </c>
      <c r="D51" s="146"/>
    </row>
    <row r="54" spans="1:28" x14ac:dyDescent="0.25">
      <c r="A54" s="100" t="s">
        <v>404</v>
      </c>
    </row>
    <row r="55" spans="1:28" x14ac:dyDescent="0.25">
      <c r="A55" s="71" t="s">
        <v>400</v>
      </c>
    </row>
  </sheetData>
  <mergeCells count="33">
    <mergeCell ref="C51:D51"/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T6:T7"/>
    <mergeCell ref="Q6:Q7"/>
    <mergeCell ref="R6:R7"/>
    <mergeCell ref="S6:S7"/>
    <mergeCell ref="H6:H7"/>
    <mergeCell ref="P6:P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G6:G7"/>
  </mergeCells>
  <conditionalFormatting sqref="A12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C34" zoomScaleNormal="100" workbookViewId="0">
      <selection activeCell="D16" sqref="D16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3" width="10" style="65" bestFit="1" customWidth="1"/>
    <col min="4" max="4" width="9.109375" style="65"/>
    <col min="5" max="5" width="9.109375" style="24" customWidth="1"/>
    <col min="6" max="6" width="9.109375" style="30"/>
    <col min="7" max="7" width="9.109375" style="32"/>
    <col min="8" max="8" width="9.109375" style="32" customWidth="1"/>
    <col min="9" max="9" width="9.109375" style="24" customWidth="1"/>
    <col min="10" max="10" width="9.109375" style="30"/>
    <col min="11" max="11" width="9.109375" style="32"/>
    <col min="12" max="12" width="9.109375" style="32" customWidth="1"/>
    <col min="13" max="13" width="9.109375" style="24" customWidth="1"/>
    <col min="14" max="14" width="9.109375" style="30"/>
    <col min="15" max="15" width="9.109375" style="32"/>
    <col min="16" max="16" width="9.109375" style="32" customWidth="1"/>
    <col min="17" max="17" width="9.109375" style="24" customWidth="1"/>
    <col min="18" max="18" width="9.109375" style="30"/>
    <col min="19" max="19" width="9.109375" style="32"/>
    <col min="20" max="20" width="9.109375" style="32" customWidth="1"/>
    <col min="21" max="21" width="9.109375" style="24" customWidth="1"/>
    <col min="22" max="22" width="9.109375" style="30"/>
    <col min="23" max="23" width="9.109375" style="32"/>
    <col min="24" max="24" width="9.109375" style="32" customWidth="1"/>
    <col min="25" max="25" width="9.109375" style="24" customWidth="1"/>
    <col min="26" max="26" width="9.109375" style="30"/>
    <col min="27" max="27" width="9.109375" style="32"/>
    <col min="28" max="28" width="9.109375" style="32" customWidth="1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245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259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222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26" t="s">
        <v>223</v>
      </c>
      <c r="B8" s="26"/>
      <c r="C8" s="91">
        <v>16</v>
      </c>
      <c r="D8" s="64">
        <v>16</v>
      </c>
      <c r="E8" s="28"/>
      <c r="F8" s="29"/>
      <c r="G8" s="31"/>
      <c r="H8" s="31"/>
      <c r="I8" s="56"/>
      <c r="J8" s="57"/>
      <c r="K8" s="58"/>
      <c r="L8" s="58"/>
      <c r="M8" s="37"/>
      <c r="N8" s="50"/>
      <c r="O8" s="72">
        <v>6</v>
      </c>
      <c r="P8" s="72">
        <f>D8*O8</f>
        <v>96</v>
      </c>
      <c r="Q8" s="45"/>
      <c r="R8" s="48"/>
      <c r="S8" s="46"/>
      <c r="T8" s="46"/>
      <c r="U8" s="68"/>
      <c r="V8" s="69"/>
      <c r="W8" s="70"/>
      <c r="X8" s="70"/>
      <c r="Y8" s="43"/>
      <c r="Z8" s="53"/>
      <c r="AA8" s="44"/>
      <c r="AB8" s="44"/>
    </row>
    <row r="9" spans="1:28" x14ac:dyDescent="0.25">
      <c r="A9" s="26" t="s">
        <v>200</v>
      </c>
      <c r="B9" s="26"/>
      <c r="C9" s="91">
        <v>6.5</v>
      </c>
      <c r="D9" s="64">
        <v>6.5</v>
      </c>
      <c r="E9" s="28"/>
      <c r="F9" s="29"/>
      <c r="G9" s="73">
        <v>10.8</v>
      </c>
      <c r="H9" s="73">
        <f>D9*G9</f>
        <v>70.2</v>
      </c>
      <c r="I9" s="56"/>
      <c r="J9" s="57"/>
      <c r="K9" s="58">
        <v>16</v>
      </c>
      <c r="L9" s="58">
        <f>D9*K9</f>
        <v>104</v>
      </c>
      <c r="M9" s="37"/>
      <c r="N9" s="50"/>
      <c r="O9" s="38">
        <v>12</v>
      </c>
      <c r="P9" s="38">
        <f>D9*O9</f>
        <v>78</v>
      </c>
      <c r="Q9" s="45"/>
      <c r="R9" s="48"/>
      <c r="S9" s="46"/>
      <c r="T9" s="46"/>
      <c r="U9" s="68"/>
      <c r="V9" s="69"/>
      <c r="W9" s="70"/>
      <c r="X9" s="70"/>
      <c r="Y9" s="43"/>
      <c r="Z9" s="53"/>
      <c r="AA9" s="44">
        <v>20</v>
      </c>
      <c r="AB9" s="44">
        <f>D9*AA9</f>
        <v>130</v>
      </c>
    </row>
    <row r="10" spans="1:28" x14ac:dyDescent="0.25">
      <c r="A10" s="26" t="s">
        <v>183</v>
      </c>
      <c r="B10" s="26"/>
      <c r="C10" s="91">
        <v>52</v>
      </c>
      <c r="D10" s="64">
        <v>52</v>
      </c>
      <c r="E10" s="28"/>
      <c r="F10" s="29"/>
      <c r="G10" s="73">
        <v>13.8</v>
      </c>
      <c r="H10" s="73">
        <f>D10*G10</f>
        <v>717.6</v>
      </c>
      <c r="I10" s="56"/>
      <c r="J10" s="57" t="s">
        <v>364</v>
      </c>
      <c r="K10" s="58">
        <v>24</v>
      </c>
      <c r="L10" s="58">
        <f>D10*K10</f>
        <v>1248</v>
      </c>
      <c r="M10" s="37"/>
      <c r="N10" s="50"/>
      <c r="O10" s="38"/>
      <c r="P10" s="38"/>
      <c r="Q10" s="45"/>
      <c r="R10" s="48"/>
      <c r="S10" s="46"/>
      <c r="T10" s="46"/>
      <c r="U10" s="68"/>
      <c r="V10" s="69"/>
      <c r="W10" s="70"/>
      <c r="X10" s="70"/>
      <c r="Y10" s="43"/>
      <c r="Z10" s="53" t="s">
        <v>364</v>
      </c>
      <c r="AA10" s="44">
        <v>50</v>
      </c>
      <c r="AB10" s="44">
        <f>D10*AA10</f>
        <v>2600</v>
      </c>
    </row>
    <row r="11" spans="1:28" x14ac:dyDescent="0.25">
      <c r="A11" s="26" t="s">
        <v>184</v>
      </c>
      <c r="B11" s="26"/>
      <c r="C11" s="91">
        <v>44</v>
      </c>
      <c r="D11" s="64">
        <v>44</v>
      </c>
      <c r="E11" s="28"/>
      <c r="F11" s="29"/>
      <c r="G11" s="73">
        <v>11.4</v>
      </c>
      <c r="H11" s="73">
        <f>D11*G11</f>
        <v>501.6</v>
      </c>
      <c r="I11" s="56"/>
      <c r="J11" s="57"/>
      <c r="K11" s="58"/>
      <c r="L11" s="58"/>
      <c r="M11" s="37"/>
      <c r="N11" s="50"/>
      <c r="O11" s="38">
        <v>12</v>
      </c>
      <c r="P11" s="38">
        <f>D11*O11</f>
        <v>528</v>
      </c>
      <c r="Q11" s="45"/>
      <c r="R11" s="48"/>
      <c r="S11" s="46"/>
      <c r="T11" s="46"/>
      <c r="U11" s="68"/>
      <c r="V11" s="69"/>
      <c r="W11" s="70"/>
      <c r="X11" s="70"/>
      <c r="Y11" s="43"/>
      <c r="Z11" s="53"/>
      <c r="AA11" s="44">
        <v>20</v>
      </c>
      <c r="AB11" s="44">
        <f>D11*AA11</f>
        <v>880</v>
      </c>
    </row>
    <row r="12" spans="1:28" x14ac:dyDescent="0.25">
      <c r="A12" s="95" t="s">
        <v>185</v>
      </c>
      <c r="B12" s="95"/>
      <c r="C12" s="97">
        <v>32</v>
      </c>
      <c r="D12" s="96">
        <v>0</v>
      </c>
      <c r="E12" s="28"/>
      <c r="F12" s="29"/>
      <c r="G12" s="31"/>
      <c r="H12" s="31"/>
      <c r="I12" s="56"/>
      <c r="J12" s="57"/>
      <c r="K12" s="58"/>
      <c r="L12" s="58"/>
      <c r="M12" s="37"/>
      <c r="N12" s="50"/>
      <c r="O12" s="38"/>
      <c r="P12" s="38"/>
      <c r="Q12" s="45"/>
      <c r="R12" s="48"/>
      <c r="S12" s="46"/>
      <c r="T12" s="46"/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6" t="s">
        <v>224</v>
      </c>
      <c r="B13" s="26"/>
      <c r="C13" s="91">
        <v>1</v>
      </c>
      <c r="D13" s="64">
        <v>1</v>
      </c>
      <c r="E13" s="28"/>
      <c r="F13" s="29"/>
      <c r="G13" s="31"/>
      <c r="H13" s="31"/>
      <c r="I13" s="56"/>
      <c r="J13" s="57"/>
      <c r="K13" s="58">
        <v>225</v>
      </c>
      <c r="L13" s="58">
        <f>D13*K13</f>
        <v>225</v>
      </c>
      <c r="M13" s="37"/>
      <c r="N13" s="50"/>
      <c r="O13" s="72">
        <v>125</v>
      </c>
      <c r="P13" s="72">
        <f>D13*O13</f>
        <v>125</v>
      </c>
      <c r="Q13" s="45"/>
      <c r="R13" s="48"/>
      <c r="S13" s="46"/>
      <c r="T13" s="46"/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26" t="s">
        <v>19</v>
      </c>
      <c r="B14" s="26"/>
      <c r="C14" s="91">
        <v>8</v>
      </c>
      <c r="D14" s="64">
        <v>8</v>
      </c>
      <c r="E14" s="28"/>
      <c r="F14" s="29" t="s">
        <v>364</v>
      </c>
      <c r="G14" s="31">
        <v>218</v>
      </c>
      <c r="H14" s="31">
        <f>D14*G14</f>
        <v>1744</v>
      </c>
      <c r="I14" s="56"/>
      <c r="J14" s="57"/>
      <c r="K14" s="58"/>
      <c r="L14" s="58"/>
      <c r="M14" s="37"/>
      <c r="N14" s="50"/>
      <c r="O14" s="38"/>
      <c r="P14" s="38"/>
      <c r="Q14" s="45"/>
      <c r="R14" s="48"/>
      <c r="S14" s="46"/>
      <c r="T14" s="46"/>
      <c r="U14" s="68"/>
      <c r="V14" s="69"/>
      <c r="W14" s="70"/>
      <c r="X14" s="70"/>
      <c r="Y14" s="43"/>
      <c r="Z14" s="53"/>
      <c r="AA14" s="74">
        <v>160</v>
      </c>
      <c r="AB14" s="74">
        <f>D14*AA14</f>
        <v>1280</v>
      </c>
    </row>
    <row r="15" spans="1:28" x14ac:dyDescent="0.25">
      <c r="A15" s="26" t="s">
        <v>102</v>
      </c>
      <c r="B15" s="26"/>
      <c r="C15" s="91">
        <v>6</v>
      </c>
      <c r="D15" s="64">
        <v>6</v>
      </c>
      <c r="E15" s="28"/>
      <c r="F15" s="29"/>
      <c r="G15" s="31">
        <v>180</v>
      </c>
      <c r="H15" s="31">
        <f>D15*G15</f>
        <v>1080</v>
      </c>
      <c r="I15" s="56"/>
      <c r="J15" s="57"/>
      <c r="K15" s="58">
        <v>150</v>
      </c>
      <c r="L15" s="58">
        <f>D15*K15</f>
        <v>900</v>
      </c>
      <c r="M15" s="37"/>
      <c r="N15" s="50"/>
      <c r="O15" s="38"/>
      <c r="P15" s="38"/>
      <c r="Q15" s="45"/>
      <c r="R15" s="48"/>
      <c r="S15" s="46">
        <v>140</v>
      </c>
      <c r="T15" s="46">
        <f t="shared" ref="T15" si="0">D15*S15</f>
        <v>840</v>
      </c>
      <c r="U15" s="68"/>
      <c r="V15" s="69"/>
      <c r="W15" s="70"/>
      <c r="X15" s="70"/>
      <c r="Y15" s="43"/>
      <c r="Z15" s="53"/>
      <c r="AA15" s="74">
        <v>120</v>
      </c>
      <c r="AB15" s="74">
        <f>D15*AA15</f>
        <v>720</v>
      </c>
    </row>
    <row r="16" spans="1:28" x14ac:dyDescent="0.25">
      <c r="A16" s="95" t="s">
        <v>106</v>
      </c>
      <c r="B16" s="95"/>
      <c r="C16" s="97">
        <v>1</v>
      </c>
      <c r="D16" s="96">
        <v>0</v>
      </c>
      <c r="E16" s="28"/>
      <c r="F16" s="29"/>
      <c r="G16" s="31"/>
      <c r="H16" s="31"/>
      <c r="I16" s="56"/>
      <c r="J16" s="57"/>
      <c r="K16" s="58"/>
      <c r="L16" s="58"/>
      <c r="M16" s="37"/>
      <c r="N16" s="50"/>
      <c r="O16" s="38"/>
      <c r="P16" s="38"/>
      <c r="Q16" s="45"/>
      <c r="R16" s="48"/>
      <c r="S16" s="46"/>
      <c r="T16" s="46"/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26" t="s">
        <v>186</v>
      </c>
      <c r="B17" s="26"/>
      <c r="C17" s="91">
        <v>5</v>
      </c>
      <c r="D17" s="64">
        <v>5</v>
      </c>
      <c r="E17" s="28"/>
      <c r="F17" s="76" t="s">
        <v>364</v>
      </c>
      <c r="G17" s="73">
        <v>328</v>
      </c>
      <c r="H17" s="73">
        <f t="shared" ref="H17:H23" si="1">D17*G17</f>
        <v>1640</v>
      </c>
      <c r="I17" s="56"/>
      <c r="J17" s="57"/>
      <c r="K17" s="58"/>
      <c r="L17" s="58"/>
      <c r="M17" s="37"/>
      <c r="N17" s="50"/>
      <c r="O17" s="38"/>
      <c r="P17" s="38"/>
      <c r="Q17" s="45"/>
      <c r="R17" s="48"/>
      <c r="S17" s="46"/>
      <c r="T17" s="46"/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26" t="s">
        <v>34</v>
      </c>
      <c r="B18" s="26"/>
      <c r="C18" s="91">
        <v>16</v>
      </c>
      <c r="D18" s="64">
        <v>16</v>
      </c>
      <c r="E18" s="28"/>
      <c r="F18" s="29" t="s">
        <v>364</v>
      </c>
      <c r="G18" s="31">
        <v>10.8</v>
      </c>
      <c r="H18" s="31">
        <f t="shared" si="1"/>
        <v>172.8</v>
      </c>
      <c r="I18" s="56"/>
      <c r="J18" s="57"/>
      <c r="K18" s="58">
        <v>20</v>
      </c>
      <c r="L18" s="58">
        <f>D18*K18</f>
        <v>320</v>
      </c>
      <c r="M18" s="37"/>
      <c r="N18" s="50"/>
      <c r="O18" s="72">
        <v>13.5</v>
      </c>
      <c r="P18" s="72">
        <f>D18*O18</f>
        <v>216</v>
      </c>
      <c r="Q18" s="45"/>
      <c r="R18" s="48"/>
      <c r="S18" s="46"/>
      <c r="T18" s="46"/>
      <c r="U18" s="68"/>
      <c r="V18" s="69"/>
      <c r="W18" s="70"/>
      <c r="X18" s="70"/>
      <c r="Y18" s="43"/>
      <c r="Z18" s="53" t="s">
        <v>364</v>
      </c>
      <c r="AA18" s="44">
        <v>16</v>
      </c>
      <c r="AB18" s="44">
        <f>D18*AA18</f>
        <v>256</v>
      </c>
    </row>
    <row r="19" spans="1:28" x14ac:dyDescent="0.25">
      <c r="A19" s="26" t="s">
        <v>41</v>
      </c>
      <c r="B19" s="26"/>
      <c r="C19" s="91">
        <v>3</v>
      </c>
      <c r="D19" s="64">
        <v>3</v>
      </c>
      <c r="E19" s="28"/>
      <c r="F19" s="29" t="s">
        <v>364</v>
      </c>
      <c r="G19" s="31">
        <v>9.4</v>
      </c>
      <c r="H19" s="31">
        <f t="shared" si="1"/>
        <v>28.200000000000003</v>
      </c>
      <c r="I19" s="56"/>
      <c r="J19" s="57"/>
      <c r="K19" s="58">
        <v>16</v>
      </c>
      <c r="L19" s="58">
        <f>D19*K19</f>
        <v>48</v>
      </c>
      <c r="M19" s="37"/>
      <c r="N19" s="50"/>
      <c r="O19" s="38"/>
      <c r="P19" s="38"/>
      <c r="Q19" s="45"/>
      <c r="R19" s="48"/>
      <c r="S19" s="46"/>
      <c r="T19" s="46"/>
      <c r="U19" s="68"/>
      <c r="V19" s="69"/>
      <c r="W19" s="70"/>
      <c r="X19" s="70"/>
      <c r="Y19" s="43"/>
      <c r="Z19" s="53"/>
      <c r="AA19" s="74">
        <v>12</v>
      </c>
      <c r="AB19" s="74">
        <f>D19*AA19</f>
        <v>36</v>
      </c>
    </row>
    <row r="20" spans="1:28" x14ac:dyDescent="0.25">
      <c r="A20" s="26" t="s">
        <v>216</v>
      </c>
      <c r="B20" s="26"/>
      <c r="C20" s="91">
        <v>6</v>
      </c>
      <c r="D20" s="64">
        <v>6</v>
      </c>
      <c r="E20" s="28"/>
      <c r="F20" s="29"/>
      <c r="G20" s="31">
        <v>12.4</v>
      </c>
      <c r="H20" s="31">
        <f t="shared" si="1"/>
        <v>74.400000000000006</v>
      </c>
      <c r="I20" s="56"/>
      <c r="J20" s="57"/>
      <c r="K20" s="58">
        <v>20</v>
      </c>
      <c r="L20" s="58">
        <f>D20*K20</f>
        <v>120</v>
      </c>
      <c r="M20" s="37"/>
      <c r="N20" s="50"/>
      <c r="O20" s="72">
        <v>12</v>
      </c>
      <c r="P20" s="72">
        <f>D20*O20</f>
        <v>72</v>
      </c>
      <c r="Q20" s="45"/>
      <c r="R20" s="48"/>
      <c r="S20" s="46"/>
      <c r="T20" s="46"/>
      <c r="U20" s="68"/>
      <c r="V20" s="69"/>
      <c r="W20" s="70"/>
      <c r="X20" s="70"/>
      <c r="Y20" s="43"/>
      <c r="Z20" s="53"/>
      <c r="AA20" s="44">
        <v>26</v>
      </c>
      <c r="AB20" s="44">
        <f>D20*AA20</f>
        <v>156</v>
      </c>
    </row>
    <row r="21" spans="1:28" x14ac:dyDescent="0.25">
      <c r="A21" s="26" t="s">
        <v>188</v>
      </c>
      <c r="B21" s="26"/>
      <c r="C21" s="91">
        <v>18</v>
      </c>
      <c r="D21" s="64">
        <v>18</v>
      </c>
      <c r="E21" s="28"/>
      <c r="F21" s="29"/>
      <c r="G21" s="31">
        <v>224</v>
      </c>
      <c r="H21" s="31">
        <f t="shared" si="1"/>
        <v>4032</v>
      </c>
      <c r="I21" s="56"/>
      <c r="J21" s="57"/>
      <c r="K21" s="58">
        <v>300</v>
      </c>
      <c r="L21" s="58">
        <f>D21*K21</f>
        <v>5400</v>
      </c>
      <c r="M21" s="37"/>
      <c r="N21" s="50"/>
      <c r="O21" s="38"/>
      <c r="P21" s="38"/>
      <c r="Q21" s="45"/>
      <c r="R21" s="48"/>
      <c r="S21" s="46">
        <v>240</v>
      </c>
      <c r="T21" s="46">
        <f t="shared" ref="T21:T26" si="2">D21*S21</f>
        <v>4320</v>
      </c>
      <c r="U21" s="68"/>
      <c r="V21" s="69"/>
      <c r="W21" s="70"/>
      <c r="X21" s="70"/>
      <c r="Y21" s="43"/>
      <c r="Z21" s="53"/>
      <c r="AA21" s="74">
        <v>200</v>
      </c>
      <c r="AB21" s="74">
        <f>D21*AA21</f>
        <v>3600</v>
      </c>
    </row>
    <row r="22" spans="1:28" x14ac:dyDescent="0.25">
      <c r="A22" s="26" t="s">
        <v>49</v>
      </c>
      <c r="B22" s="26"/>
      <c r="C22" s="91">
        <v>4.05</v>
      </c>
      <c r="D22" s="64">
        <v>4.05</v>
      </c>
      <c r="E22" s="28"/>
      <c r="F22" s="29" t="s">
        <v>364</v>
      </c>
      <c r="G22" s="31">
        <v>278</v>
      </c>
      <c r="H22" s="31">
        <f t="shared" si="1"/>
        <v>1125.8999999999999</v>
      </c>
      <c r="I22" s="56"/>
      <c r="J22" s="57"/>
      <c r="K22" s="58"/>
      <c r="L22" s="58"/>
      <c r="M22" s="37"/>
      <c r="N22" s="50"/>
      <c r="O22" s="38"/>
      <c r="P22" s="38"/>
      <c r="Q22" s="45"/>
      <c r="R22" s="48"/>
      <c r="S22" s="75">
        <v>243</v>
      </c>
      <c r="T22" s="75">
        <f t="shared" si="2"/>
        <v>984.15</v>
      </c>
      <c r="U22" s="68"/>
      <c r="V22" s="69"/>
      <c r="W22" s="70"/>
      <c r="X22" s="70"/>
      <c r="Y22" s="43"/>
      <c r="Z22" s="53"/>
      <c r="AA22" s="44"/>
      <c r="AB22" s="44"/>
    </row>
    <row r="23" spans="1:28" x14ac:dyDescent="0.25">
      <c r="A23" s="26" t="s">
        <v>275</v>
      </c>
      <c r="B23" s="26" t="s">
        <v>100</v>
      </c>
      <c r="C23" s="91">
        <v>1.32</v>
      </c>
      <c r="D23" s="64">
        <v>1.32</v>
      </c>
      <c r="E23" s="28"/>
      <c r="F23" s="29" t="s">
        <v>364</v>
      </c>
      <c r="G23" s="31">
        <v>778</v>
      </c>
      <c r="H23" s="31">
        <f t="shared" si="1"/>
        <v>1026.96</v>
      </c>
      <c r="I23" s="56"/>
      <c r="J23" s="57"/>
      <c r="K23" s="58"/>
      <c r="L23" s="58"/>
      <c r="M23" s="37"/>
      <c r="N23" s="50"/>
      <c r="O23" s="72">
        <v>518.5</v>
      </c>
      <c r="P23" s="72">
        <f>D23*O23</f>
        <v>684.42000000000007</v>
      </c>
      <c r="Q23" s="45"/>
      <c r="R23" s="48" t="s">
        <v>364</v>
      </c>
      <c r="S23" s="46">
        <v>970</v>
      </c>
      <c r="T23" s="46">
        <f t="shared" si="2"/>
        <v>1280.4000000000001</v>
      </c>
      <c r="U23" s="68"/>
      <c r="V23" s="69"/>
      <c r="W23" s="70"/>
      <c r="X23" s="70"/>
      <c r="Y23" s="43"/>
      <c r="Z23" s="53"/>
      <c r="AA23" s="44"/>
      <c r="AB23" s="44"/>
    </row>
    <row r="24" spans="1:28" x14ac:dyDescent="0.25">
      <c r="A24" s="26" t="s">
        <v>276</v>
      </c>
      <c r="B24" s="26" t="s">
        <v>100</v>
      </c>
      <c r="C24" s="91">
        <v>0.13</v>
      </c>
      <c r="D24" s="64">
        <v>0.13</v>
      </c>
      <c r="E24" s="28"/>
      <c r="F24" s="29"/>
      <c r="G24" s="31"/>
      <c r="H24" s="31"/>
      <c r="I24" s="56"/>
      <c r="J24" s="57"/>
      <c r="K24" s="58"/>
      <c r="L24" s="58"/>
      <c r="M24" s="37"/>
      <c r="N24" s="50"/>
      <c r="O24" s="38"/>
      <c r="P24" s="38"/>
      <c r="Q24" s="45"/>
      <c r="R24" s="48"/>
      <c r="S24" s="75">
        <v>3900</v>
      </c>
      <c r="T24" s="75">
        <f t="shared" si="2"/>
        <v>507</v>
      </c>
      <c r="U24" s="68"/>
      <c r="V24" s="69"/>
      <c r="W24" s="70"/>
      <c r="X24" s="70"/>
      <c r="Y24" s="43"/>
      <c r="Z24" s="53" t="s">
        <v>364</v>
      </c>
      <c r="AA24" s="44">
        <v>2400</v>
      </c>
      <c r="AB24" s="44">
        <f>D24*AA24</f>
        <v>312</v>
      </c>
    </row>
    <row r="25" spans="1:28" x14ac:dyDescent="0.25">
      <c r="A25" s="26" t="s">
        <v>125</v>
      </c>
      <c r="B25" s="26"/>
      <c r="C25" s="91">
        <v>0.1</v>
      </c>
      <c r="D25" s="64">
        <v>0.1</v>
      </c>
      <c r="E25" s="28"/>
      <c r="F25" s="29"/>
      <c r="G25" s="31"/>
      <c r="H25" s="31"/>
      <c r="I25" s="56"/>
      <c r="J25" s="57"/>
      <c r="K25" s="58"/>
      <c r="L25" s="58"/>
      <c r="M25" s="37"/>
      <c r="N25" s="50"/>
      <c r="O25" s="38"/>
      <c r="P25" s="38"/>
      <c r="Q25" s="45"/>
      <c r="R25" s="78" t="s">
        <v>364</v>
      </c>
      <c r="S25" s="75">
        <v>520</v>
      </c>
      <c r="T25" s="75">
        <f t="shared" si="2"/>
        <v>52</v>
      </c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26" t="s">
        <v>277</v>
      </c>
      <c r="B26" s="26" t="s">
        <v>100</v>
      </c>
      <c r="C26" s="91">
        <v>0.46</v>
      </c>
      <c r="D26" s="64">
        <v>0.46</v>
      </c>
      <c r="E26" s="28"/>
      <c r="F26" s="29" t="s">
        <v>364</v>
      </c>
      <c r="G26" s="31">
        <v>738</v>
      </c>
      <c r="H26" s="31">
        <f>D26*G26</f>
        <v>339.48</v>
      </c>
      <c r="I26" s="56"/>
      <c r="J26" s="57"/>
      <c r="K26" s="81">
        <v>600</v>
      </c>
      <c r="L26" s="81">
        <f>D26*K26</f>
        <v>276</v>
      </c>
      <c r="M26" s="37"/>
      <c r="N26" s="50"/>
      <c r="O26" s="38"/>
      <c r="P26" s="38"/>
      <c r="Q26" s="45"/>
      <c r="R26" s="48" t="s">
        <v>364</v>
      </c>
      <c r="S26" s="46">
        <v>1040</v>
      </c>
      <c r="T26" s="46">
        <f t="shared" si="2"/>
        <v>478.40000000000003</v>
      </c>
      <c r="U26" s="68"/>
      <c r="V26" s="69"/>
      <c r="W26" s="70"/>
      <c r="X26" s="70"/>
      <c r="Y26" s="43"/>
      <c r="Z26" s="53"/>
      <c r="AA26" s="44"/>
      <c r="AB26" s="44"/>
    </row>
    <row r="27" spans="1:28" x14ac:dyDescent="0.25">
      <c r="A27" s="26" t="s">
        <v>278</v>
      </c>
      <c r="B27" s="26" t="s">
        <v>100</v>
      </c>
      <c r="C27" s="91">
        <v>0.22</v>
      </c>
      <c r="D27" s="64">
        <v>0.22</v>
      </c>
      <c r="E27" s="28"/>
      <c r="F27" s="29"/>
      <c r="G27" s="31"/>
      <c r="H27" s="31"/>
      <c r="I27" s="56"/>
      <c r="J27" s="57"/>
      <c r="K27" s="58">
        <v>1600</v>
      </c>
      <c r="L27" s="58">
        <f>D27*K27</f>
        <v>352</v>
      </c>
      <c r="M27" s="37"/>
      <c r="N27" s="50"/>
      <c r="O27" s="72">
        <v>800</v>
      </c>
      <c r="P27" s="72">
        <f t="shared" ref="P27:P28" si="3">D27*O27</f>
        <v>176</v>
      </c>
      <c r="Q27" s="45"/>
      <c r="R27" s="48"/>
      <c r="S27" s="46"/>
      <c r="T27" s="46"/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26" t="s">
        <v>279</v>
      </c>
      <c r="B28" s="26" t="s">
        <v>100</v>
      </c>
      <c r="C28" s="91">
        <v>0.81</v>
      </c>
      <c r="D28" s="64">
        <v>0.81</v>
      </c>
      <c r="E28" s="28"/>
      <c r="F28" s="29" t="s">
        <v>364</v>
      </c>
      <c r="G28" s="31">
        <v>620</v>
      </c>
      <c r="H28" s="31">
        <f>D28*G28</f>
        <v>502.20000000000005</v>
      </c>
      <c r="I28" s="56"/>
      <c r="J28" s="57"/>
      <c r="K28" s="58">
        <v>600</v>
      </c>
      <c r="L28" s="58">
        <f>D28*K28</f>
        <v>486.00000000000006</v>
      </c>
      <c r="M28" s="37"/>
      <c r="N28" s="50"/>
      <c r="O28" s="72">
        <v>365</v>
      </c>
      <c r="P28" s="72">
        <f t="shared" si="3"/>
        <v>295.65000000000003</v>
      </c>
      <c r="Q28" s="45"/>
      <c r="R28" s="48"/>
      <c r="S28" s="46">
        <v>940</v>
      </c>
      <c r="T28" s="46">
        <f t="shared" ref="T28:T47" si="4">D28*S28</f>
        <v>761.40000000000009</v>
      </c>
      <c r="U28" s="68"/>
      <c r="V28" s="69"/>
      <c r="W28" s="70"/>
      <c r="X28" s="70"/>
      <c r="Y28" s="43"/>
      <c r="Z28" s="53"/>
      <c r="AA28" s="44"/>
      <c r="AB28" s="44"/>
    </row>
    <row r="29" spans="1:28" x14ac:dyDescent="0.25">
      <c r="A29" s="26" t="s">
        <v>280</v>
      </c>
      <c r="B29" s="26" t="s">
        <v>100</v>
      </c>
      <c r="C29" s="91">
        <v>0.56000000000000005</v>
      </c>
      <c r="D29" s="64">
        <v>0.56000000000000005</v>
      </c>
      <c r="E29" s="28"/>
      <c r="F29" s="29"/>
      <c r="G29" s="73">
        <v>168</v>
      </c>
      <c r="H29" s="73">
        <f>D29*G29</f>
        <v>94.080000000000013</v>
      </c>
      <c r="I29" s="56"/>
      <c r="J29" s="57"/>
      <c r="K29" s="58"/>
      <c r="L29" s="58"/>
      <c r="M29" s="37"/>
      <c r="N29" s="50"/>
      <c r="O29" s="38"/>
      <c r="P29" s="38"/>
      <c r="Q29" s="45"/>
      <c r="R29" s="48"/>
      <c r="S29" s="46">
        <v>560</v>
      </c>
      <c r="T29" s="46">
        <f t="shared" si="4"/>
        <v>313.60000000000002</v>
      </c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26" t="s">
        <v>281</v>
      </c>
      <c r="B30" s="26" t="s">
        <v>100</v>
      </c>
      <c r="C30" s="91">
        <v>1.92</v>
      </c>
      <c r="D30" s="64">
        <v>1.92</v>
      </c>
      <c r="E30" s="28"/>
      <c r="F30" s="29" t="s">
        <v>364</v>
      </c>
      <c r="G30" s="31">
        <v>88</v>
      </c>
      <c r="H30" s="31">
        <f>D30*G30</f>
        <v>168.95999999999998</v>
      </c>
      <c r="I30" s="56"/>
      <c r="J30" s="57"/>
      <c r="K30" s="58"/>
      <c r="L30" s="58"/>
      <c r="M30" s="37"/>
      <c r="N30" s="50"/>
      <c r="O30" s="72">
        <v>76.5</v>
      </c>
      <c r="P30" s="72">
        <f t="shared" ref="P30:P31" si="5">D30*O30</f>
        <v>146.88</v>
      </c>
      <c r="Q30" s="45"/>
      <c r="R30" s="48"/>
      <c r="S30" s="46">
        <v>142</v>
      </c>
      <c r="T30" s="46">
        <f t="shared" si="4"/>
        <v>272.64</v>
      </c>
      <c r="U30" s="68"/>
      <c r="V30" s="69"/>
      <c r="W30" s="70"/>
      <c r="X30" s="70"/>
      <c r="Y30" s="43"/>
      <c r="Z30" s="53" t="s">
        <v>364</v>
      </c>
      <c r="AA30" s="44">
        <v>320</v>
      </c>
      <c r="AB30" s="44">
        <f>D30*AA30</f>
        <v>614.4</v>
      </c>
    </row>
    <row r="31" spans="1:28" x14ac:dyDescent="0.25">
      <c r="A31" s="26" t="s">
        <v>57</v>
      </c>
      <c r="B31" s="26"/>
      <c r="C31" s="91">
        <v>9.11</v>
      </c>
      <c r="D31" s="64">
        <v>9.11</v>
      </c>
      <c r="E31" s="28"/>
      <c r="F31" s="29"/>
      <c r="G31" s="31">
        <v>168</v>
      </c>
      <c r="H31" s="31">
        <f>D31*G31</f>
        <v>1530.48</v>
      </c>
      <c r="I31" s="56"/>
      <c r="J31" s="57"/>
      <c r="K31" s="58"/>
      <c r="L31" s="58"/>
      <c r="M31" s="37"/>
      <c r="N31" s="50"/>
      <c r="O31" s="72">
        <v>101.5</v>
      </c>
      <c r="P31" s="72">
        <f t="shared" si="5"/>
        <v>924.66499999999996</v>
      </c>
      <c r="Q31" s="45"/>
      <c r="R31" s="48"/>
      <c r="S31" s="46">
        <v>149</v>
      </c>
      <c r="T31" s="46">
        <f t="shared" si="4"/>
        <v>1357.3899999999999</v>
      </c>
      <c r="U31" s="68"/>
      <c r="V31" s="69"/>
      <c r="W31" s="70"/>
      <c r="X31" s="70"/>
      <c r="Y31" s="43"/>
      <c r="Z31" s="53"/>
      <c r="AA31" s="44"/>
      <c r="AB31" s="44"/>
    </row>
    <row r="32" spans="1:28" x14ac:dyDescent="0.25">
      <c r="A32" s="26" t="s">
        <v>129</v>
      </c>
      <c r="B32" s="26"/>
      <c r="C32" s="91">
        <v>0.09</v>
      </c>
      <c r="D32" s="64">
        <v>0.09</v>
      </c>
      <c r="E32" s="28"/>
      <c r="F32" s="29"/>
      <c r="G32" s="31"/>
      <c r="H32" s="31"/>
      <c r="I32" s="56"/>
      <c r="J32" s="57"/>
      <c r="K32" s="58"/>
      <c r="L32" s="58"/>
      <c r="M32" s="37"/>
      <c r="N32" s="50"/>
      <c r="O32" s="38"/>
      <c r="P32" s="38"/>
      <c r="Q32" s="45"/>
      <c r="R32" s="48"/>
      <c r="S32" s="75">
        <v>1560</v>
      </c>
      <c r="T32" s="75">
        <f t="shared" si="4"/>
        <v>140.4</v>
      </c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282</v>
      </c>
      <c r="B33" s="26" t="s">
        <v>100</v>
      </c>
      <c r="C33" s="91">
        <v>4.46</v>
      </c>
      <c r="D33" s="64">
        <v>4.46</v>
      </c>
      <c r="E33" s="28"/>
      <c r="F33" s="29"/>
      <c r="G33" s="31"/>
      <c r="H33" s="31"/>
      <c r="I33" s="56"/>
      <c r="J33" s="57"/>
      <c r="K33" s="58"/>
      <c r="L33" s="58"/>
      <c r="M33" s="37"/>
      <c r="N33" s="50"/>
      <c r="O33" s="38"/>
      <c r="P33" s="38"/>
      <c r="Q33" s="45"/>
      <c r="R33" s="48"/>
      <c r="S33" s="75">
        <v>159</v>
      </c>
      <c r="T33" s="75">
        <f t="shared" si="4"/>
        <v>709.14</v>
      </c>
      <c r="U33" s="68"/>
      <c r="V33" s="69"/>
      <c r="W33" s="70"/>
      <c r="X33" s="70"/>
      <c r="Y33" s="43"/>
      <c r="Z33" s="53"/>
      <c r="AA33" s="44">
        <v>240</v>
      </c>
      <c r="AB33" s="44">
        <f>D33*AA33</f>
        <v>1070.4000000000001</v>
      </c>
    </row>
    <row r="34" spans="1:28" x14ac:dyDescent="0.25">
      <c r="A34" s="26" t="s">
        <v>130</v>
      </c>
      <c r="B34" s="26"/>
      <c r="C34" s="91">
        <v>5</v>
      </c>
      <c r="D34" s="64">
        <v>5</v>
      </c>
      <c r="E34" s="28"/>
      <c r="F34" s="29"/>
      <c r="G34" s="31"/>
      <c r="H34" s="31"/>
      <c r="I34" s="56"/>
      <c r="J34" s="57"/>
      <c r="K34" s="58"/>
      <c r="L34" s="58"/>
      <c r="M34" s="37"/>
      <c r="N34" s="50"/>
      <c r="O34" s="38"/>
      <c r="P34" s="38"/>
      <c r="Q34" s="45"/>
      <c r="R34" s="48"/>
      <c r="S34" s="75">
        <v>640</v>
      </c>
      <c r="T34" s="75">
        <f t="shared" si="4"/>
        <v>3200</v>
      </c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131</v>
      </c>
      <c r="B35" s="26"/>
      <c r="C35" s="91">
        <v>2</v>
      </c>
      <c r="D35" s="64">
        <v>2</v>
      </c>
      <c r="E35" s="28"/>
      <c r="F35" s="29" t="s">
        <v>364</v>
      </c>
      <c r="G35" s="31">
        <v>13.8</v>
      </c>
      <c r="H35" s="31">
        <f>D35*G35</f>
        <v>27.6</v>
      </c>
      <c r="I35" s="56"/>
      <c r="J35" s="57"/>
      <c r="K35" s="58"/>
      <c r="L35" s="58"/>
      <c r="M35" s="37"/>
      <c r="N35" s="50"/>
      <c r="O35" s="38">
        <v>28</v>
      </c>
      <c r="P35" s="38">
        <f t="shared" ref="P35:P36" si="6">D35*O35</f>
        <v>56</v>
      </c>
      <c r="Q35" s="45"/>
      <c r="R35" s="48" t="s">
        <v>364</v>
      </c>
      <c r="S35" s="46">
        <v>24</v>
      </c>
      <c r="T35" s="46">
        <f t="shared" si="4"/>
        <v>48</v>
      </c>
      <c r="U35" s="68"/>
      <c r="V35" s="69"/>
      <c r="W35" s="70"/>
      <c r="X35" s="70"/>
      <c r="Y35" s="43"/>
      <c r="Z35" s="53"/>
      <c r="AA35" s="74">
        <v>20</v>
      </c>
      <c r="AB35" s="74">
        <f>D35*AA35</f>
        <v>40</v>
      </c>
    </row>
    <row r="36" spans="1:28" x14ac:dyDescent="0.25">
      <c r="A36" s="26" t="s">
        <v>133</v>
      </c>
      <c r="B36" s="26"/>
      <c r="C36" s="91">
        <v>1.92</v>
      </c>
      <c r="D36" s="64">
        <v>1.92</v>
      </c>
      <c r="E36" s="28"/>
      <c r="F36" s="29"/>
      <c r="G36" s="31"/>
      <c r="H36" s="31"/>
      <c r="I36" s="56"/>
      <c r="J36" s="57"/>
      <c r="K36" s="58">
        <v>150</v>
      </c>
      <c r="L36" s="58">
        <f>D36*K36</f>
        <v>288</v>
      </c>
      <c r="M36" s="37"/>
      <c r="N36" s="50"/>
      <c r="O36" s="72">
        <v>28</v>
      </c>
      <c r="P36" s="72">
        <f t="shared" si="6"/>
        <v>53.76</v>
      </c>
      <c r="Q36" s="45"/>
      <c r="R36" s="48" t="s">
        <v>364</v>
      </c>
      <c r="S36" s="46">
        <v>62</v>
      </c>
      <c r="T36" s="46">
        <f t="shared" si="4"/>
        <v>119.03999999999999</v>
      </c>
      <c r="U36" s="68"/>
      <c r="V36" s="69"/>
      <c r="W36" s="70"/>
      <c r="X36" s="70"/>
      <c r="Y36" s="43"/>
      <c r="Z36" s="53"/>
      <c r="AA36" s="44"/>
      <c r="AB36" s="44"/>
    </row>
    <row r="37" spans="1:28" x14ac:dyDescent="0.25">
      <c r="A37" s="26" t="s">
        <v>134</v>
      </c>
      <c r="B37" s="26"/>
      <c r="C37" s="91">
        <v>3.14</v>
      </c>
      <c r="D37" s="64">
        <v>3.14</v>
      </c>
      <c r="E37" s="28"/>
      <c r="F37" s="29" t="s">
        <v>364</v>
      </c>
      <c r="G37" s="31">
        <v>638</v>
      </c>
      <c r="H37" s="31">
        <f>D37*G37</f>
        <v>2003.3200000000002</v>
      </c>
      <c r="I37" s="56"/>
      <c r="J37" s="57"/>
      <c r="K37" s="81">
        <v>600</v>
      </c>
      <c r="L37" s="81">
        <f>D37*K37</f>
        <v>1884</v>
      </c>
      <c r="M37" s="37"/>
      <c r="N37" s="50"/>
      <c r="O37" s="38"/>
      <c r="P37" s="38"/>
      <c r="Q37" s="45"/>
      <c r="R37" s="48"/>
      <c r="S37" s="46">
        <v>675</v>
      </c>
      <c r="T37" s="46">
        <f t="shared" si="4"/>
        <v>2119.5</v>
      </c>
      <c r="U37" s="68"/>
      <c r="V37" s="69"/>
      <c r="W37" s="70"/>
      <c r="X37" s="70"/>
      <c r="Y37" s="43"/>
      <c r="Z37" s="53" t="s">
        <v>364</v>
      </c>
      <c r="AA37" s="44">
        <v>500</v>
      </c>
      <c r="AB37" s="44">
        <f>D37*AA37</f>
        <v>1570</v>
      </c>
    </row>
    <row r="38" spans="1:28" x14ac:dyDescent="0.25">
      <c r="A38" s="26" t="s">
        <v>61</v>
      </c>
      <c r="B38" s="26"/>
      <c r="C38" s="91">
        <v>2.0299999999999998</v>
      </c>
      <c r="D38" s="64">
        <v>2.0299999999999998</v>
      </c>
      <c r="E38" s="28"/>
      <c r="F38" s="29" t="s">
        <v>364</v>
      </c>
      <c r="G38" s="31">
        <v>258</v>
      </c>
      <c r="H38" s="31">
        <f>D38*G38</f>
        <v>523.7399999999999</v>
      </c>
      <c r="I38" s="56"/>
      <c r="J38" s="57"/>
      <c r="K38" s="81">
        <v>300</v>
      </c>
      <c r="L38" s="81">
        <f>D38*K38</f>
        <v>608.99999999999989</v>
      </c>
      <c r="M38" s="37"/>
      <c r="N38" s="50"/>
      <c r="O38" s="38"/>
      <c r="P38" s="38"/>
      <c r="Q38" s="45"/>
      <c r="R38" s="48"/>
      <c r="S38" s="46">
        <v>314</v>
      </c>
      <c r="T38" s="46">
        <f t="shared" si="4"/>
        <v>637.41999999999996</v>
      </c>
      <c r="U38" s="68"/>
      <c r="V38" s="69"/>
      <c r="W38" s="70"/>
      <c r="X38" s="70"/>
      <c r="Y38" s="43"/>
      <c r="Z38" s="53"/>
      <c r="AA38" s="44">
        <v>400</v>
      </c>
      <c r="AB38" s="44">
        <f>D38*AA38</f>
        <v>811.99999999999989</v>
      </c>
    </row>
    <row r="39" spans="1:28" x14ac:dyDescent="0.25">
      <c r="A39" s="26" t="s">
        <v>283</v>
      </c>
      <c r="B39" s="26" t="s">
        <v>123</v>
      </c>
      <c r="C39" s="91">
        <v>5.0599999999999996</v>
      </c>
      <c r="D39" s="64">
        <v>5.0599999999999996</v>
      </c>
      <c r="E39" s="28"/>
      <c r="F39" s="29" t="s">
        <v>364</v>
      </c>
      <c r="G39" s="31">
        <v>118</v>
      </c>
      <c r="H39" s="31">
        <f>D39*G39</f>
        <v>597.07999999999993</v>
      </c>
      <c r="I39" s="56"/>
      <c r="J39" s="57"/>
      <c r="K39" s="58"/>
      <c r="L39" s="58"/>
      <c r="M39" s="37"/>
      <c r="N39" s="50"/>
      <c r="O39" s="38"/>
      <c r="P39" s="38"/>
      <c r="Q39" s="45"/>
      <c r="R39" s="48"/>
      <c r="S39" s="75">
        <v>218</v>
      </c>
      <c r="T39" s="75">
        <f t="shared" si="4"/>
        <v>1103.08</v>
      </c>
      <c r="U39" s="68"/>
      <c r="V39" s="69"/>
      <c r="W39" s="70"/>
      <c r="X39" s="70"/>
      <c r="Y39" s="43"/>
      <c r="Z39" s="53"/>
      <c r="AA39" s="44"/>
      <c r="AB39" s="44"/>
    </row>
    <row r="40" spans="1:28" x14ac:dyDescent="0.25">
      <c r="A40" s="26" t="s">
        <v>284</v>
      </c>
      <c r="B40" s="26" t="s">
        <v>123</v>
      </c>
      <c r="C40" s="91">
        <v>6.08</v>
      </c>
      <c r="D40" s="64">
        <v>6.08</v>
      </c>
      <c r="E40" s="28"/>
      <c r="F40" s="29"/>
      <c r="G40" s="31"/>
      <c r="H40" s="31"/>
      <c r="I40" s="56"/>
      <c r="J40" s="57"/>
      <c r="K40" s="58"/>
      <c r="L40" s="58"/>
      <c r="M40" s="37"/>
      <c r="N40" s="50"/>
      <c r="O40" s="38"/>
      <c r="P40" s="38"/>
      <c r="Q40" s="45"/>
      <c r="R40" s="48"/>
      <c r="S40" s="75">
        <v>320</v>
      </c>
      <c r="T40" s="75">
        <f t="shared" si="4"/>
        <v>1945.6</v>
      </c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26" t="s">
        <v>136</v>
      </c>
      <c r="B41" s="26"/>
      <c r="C41" s="91">
        <v>0.56000000000000005</v>
      </c>
      <c r="D41" s="64">
        <v>0.56000000000000005</v>
      </c>
      <c r="E41" s="28"/>
      <c r="F41" s="29" t="s">
        <v>364</v>
      </c>
      <c r="G41" s="31">
        <v>1238</v>
      </c>
      <c r="H41" s="31">
        <f>D41*G41</f>
        <v>693.28000000000009</v>
      </c>
      <c r="I41" s="56"/>
      <c r="J41" s="57"/>
      <c r="K41" s="58"/>
      <c r="L41" s="58"/>
      <c r="M41" s="37"/>
      <c r="N41" s="50"/>
      <c r="O41" s="38"/>
      <c r="P41" s="38"/>
      <c r="Q41" s="45"/>
      <c r="R41" s="48"/>
      <c r="S41" s="75">
        <v>1114</v>
      </c>
      <c r="T41" s="75">
        <f t="shared" si="4"/>
        <v>623.84</v>
      </c>
      <c r="U41" s="68"/>
      <c r="V41" s="69"/>
      <c r="W41" s="70"/>
      <c r="X41" s="70"/>
      <c r="Y41" s="43"/>
      <c r="Z41" s="53"/>
      <c r="AA41" s="44">
        <v>1500</v>
      </c>
      <c r="AB41" s="44">
        <f>D41*AA41</f>
        <v>840.00000000000011</v>
      </c>
    </row>
    <row r="42" spans="1:28" x14ac:dyDescent="0.25">
      <c r="A42" s="26" t="s">
        <v>137</v>
      </c>
      <c r="B42" s="26"/>
      <c r="C42" s="91">
        <v>7.59</v>
      </c>
      <c r="D42" s="64">
        <v>7.59</v>
      </c>
      <c r="E42" s="28"/>
      <c r="F42" s="29" t="s">
        <v>364</v>
      </c>
      <c r="G42" s="31">
        <v>178</v>
      </c>
      <c r="H42" s="31">
        <f>D42*G42</f>
        <v>1351.02</v>
      </c>
      <c r="I42" s="56"/>
      <c r="J42" s="57"/>
      <c r="K42" s="58"/>
      <c r="L42" s="58"/>
      <c r="M42" s="37"/>
      <c r="N42" s="50"/>
      <c r="O42" s="72">
        <v>100</v>
      </c>
      <c r="P42" s="72">
        <f t="shared" ref="P42:P43" si="7">D42*O42</f>
        <v>759</v>
      </c>
      <c r="Q42" s="45"/>
      <c r="R42" s="48"/>
      <c r="S42" s="46">
        <v>139</v>
      </c>
      <c r="T42" s="46">
        <f t="shared" si="4"/>
        <v>1055.01</v>
      </c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26" t="s">
        <v>138</v>
      </c>
      <c r="B43" s="26"/>
      <c r="C43" s="91">
        <v>4.66</v>
      </c>
      <c r="D43" s="64">
        <v>4.66</v>
      </c>
      <c r="E43" s="28"/>
      <c r="F43" s="29"/>
      <c r="G43" s="31"/>
      <c r="H43" s="31"/>
      <c r="I43" s="56"/>
      <c r="J43" s="57"/>
      <c r="K43" s="58"/>
      <c r="L43" s="58"/>
      <c r="M43" s="37"/>
      <c r="N43" s="50"/>
      <c r="O43" s="72">
        <v>118</v>
      </c>
      <c r="P43" s="72">
        <f t="shared" si="7"/>
        <v>549.88</v>
      </c>
      <c r="Q43" s="45"/>
      <c r="R43" s="48"/>
      <c r="S43" s="46">
        <v>199</v>
      </c>
      <c r="T43" s="46">
        <f t="shared" si="4"/>
        <v>927.34</v>
      </c>
      <c r="U43" s="68"/>
      <c r="V43" s="69"/>
      <c r="W43" s="70">
        <v>480</v>
      </c>
      <c r="X43" s="70">
        <f>D43*W43</f>
        <v>2236.8000000000002</v>
      </c>
      <c r="Y43" s="43"/>
      <c r="Z43" s="53"/>
      <c r="AA43" s="44"/>
      <c r="AB43" s="44"/>
    </row>
    <row r="44" spans="1:28" x14ac:dyDescent="0.25">
      <c r="A44" s="26" t="s">
        <v>65</v>
      </c>
      <c r="B44" s="26"/>
      <c r="C44" s="91">
        <v>2</v>
      </c>
      <c r="D44" s="64">
        <v>2</v>
      </c>
      <c r="E44" s="28"/>
      <c r="F44" s="29" t="s">
        <v>364</v>
      </c>
      <c r="G44" s="31">
        <v>738</v>
      </c>
      <c r="H44" s="31">
        <f>D44*G44</f>
        <v>1476</v>
      </c>
      <c r="I44" s="56"/>
      <c r="J44" s="57"/>
      <c r="K44" s="58"/>
      <c r="L44" s="58"/>
      <c r="M44" s="37"/>
      <c r="N44" s="50"/>
      <c r="O44" s="38"/>
      <c r="P44" s="38"/>
      <c r="Q44" s="45"/>
      <c r="R44" s="48"/>
      <c r="S44" s="75">
        <v>1058</v>
      </c>
      <c r="T44" s="75">
        <f t="shared" si="4"/>
        <v>2116</v>
      </c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26" t="s">
        <v>139</v>
      </c>
      <c r="B45" s="26"/>
      <c r="C45" s="91">
        <v>0.5</v>
      </c>
      <c r="D45" s="64">
        <v>0.5</v>
      </c>
      <c r="E45" s="28"/>
      <c r="F45" s="29"/>
      <c r="G45" s="31"/>
      <c r="H45" s="31"/>
      <c r="I45" s="56"/>
      <c r="J45" s="57"/>
      <c r="K45" s="58"/>
      <c r="L45" s="58"/>
      <c r="M45" s="37"/>
      <c r="N45" s="50"/>
      <c r="O45" s="38"/>
      <c r="P45" s="38"/>
      <c r="Q45" s="45"/>
      <c r="R45" s="78" t="s">
        <v>364</v>
      </c>
      <c r="S45" s="75">
        <v>1522</v>
      </c>
      <c r="T45" s="75">
        <f t="shared" si="4"/>
        <v>761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26" t="s">
        <v>140</v>
      </c>
      <c r="B46" s="26"/>
      <c r="C46" s="91">
        <v>6</v>
      </c>
      <c r="D46" s="64">
        <v>6</v>
      </c>
      <c r="E46" s="28"/>
      <c r="F46" s="29"/>
      <c r="G46" s="31"/>
      <c r="H46" s="31"/>
      <c r="I46" s="56"/>
      <c r="J46" s="57"/>
      <c r="K46" s="58"/>
      <c r="L46" s="58"/>
      <c r="M46" s="37"/>
      <c r="N46" s="50"/>
      <c r="O46" s="38"/>
      <c r="P46" s="38"/>
      <c r="Q46" s="45"/>
      <c r="R46" s="78" t="s">
        <v>364</v>
      </c>
      <c r="S46" s="75">
        <v>229</v>
      </c>
      <c r="T46" s="75">
        <f t="shared" si="4"/>
        <v>1374</v>
      </c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26" t="s">
        <v>66</v>
      </c>
      <c r="B47" s="26"/>
      <c r="C47" s="91">
        <v>0.21</v>
      </c>
      <c r="D47" s="64">
        <v>0.21</v>
      </c>
      <c r="E47" s="28"/>
      <c r="F47" s="29"/>
      <c r="G47" s="31"/>
      <c r="H47" s="31"/>
      <c r="I47" s="56"/>
      <c r="J47" s="57"/>
      <c r="K47" s="58"/>
      <c r="L47" s="58"/>
      <c r="M47" s="37"/>
      <c r="N47" s="50"/>
      <c r="O47" s="38"/>
      <c r="P47" s="38"/>
      <c r="Q47" s="45"/>
      <c r="R47" s="48"/>
      <c r="S47" s="75">
        <v>740</v>
      </c>
      <c r="T47" s="75">
        <f t="shared" si="4"/>
        <v>155.4</v>
      </c>
      <c r="U47" s="68"/>
      <c r="V47" s="69"/>
      <c r="W47" s="70"/>
      <c r="X47" s="70"/>
      <c r="Y47" s="43"/>
      <c r="Z47" s="53"/>
      <c r="AA47" s="44"/>
      <c r="AB47" s="44"/>
    </row>
    <row r="48" spans="1:28" x14ac:dyDescent="0.25">
      <c r="A48" s="26" t="s">
        <v>146</v>
      </c>
      <c r="B48" s="26"/>
      <c r="C48" s="91">
        <v>2.13</v>
      </c>
      <c r="D48" s="64">
        <v>2.13</v>
      </c>
      <c r="E48" s="28"/>
      <c r="F48" s="29"/>
      <c r="G48" s="31"/>
      <c r="H48" s="31"/>
      <c r="I48" s="56"/>
      <c r="J48" s="57"/>
      <c r="K48" s="81">
        <v>600</v>
      </c>
      <c r="L48" s="81">
        <f>D48*K48</f>
        <v>1278</v>
      </c>
      <c r="M48" s="37"/>
      <c r="N48" s="50"/>
      <c r="O48" s="38"/>
      <c r="P48" s="38"/>
      <c r="Q48" s="45"/>
      <c r="R48" s="48"/>
      <c r="S48" s="46"/>
      <c r="T48" s="46"/>
      <c r="U48" s="68"/>
      <c r="V48" s="69"/>
      <c r="W48" s="70"/>
      <c r="X48" s="70"/>
      <c r="Y48" s="43"/>
      <c r="Z48" s="53"/>
      <c r="AA48" s="44"/>
      <c r="AB48" s="44"/>
    </row>
    <row r="49" spans="1:28" x14ac:dyDescent="0.25">
      <c r="A49" s="26" t="s">
        <v>147</v>
      </c>
      <c r="B49" s="26"/>
      <c r="C49" s="91">
        <v>0.05</v>
      </c>
      <c r="D49" s="64">
        <v>0.05</v>
      </c>
      <c r="E49" s="28"/>
      <c r="F49" s="29"/>
      <c r="G49" s="31"/>
      <c r="H49" s="31"/>
      <c r="I49" s="56"/>
      <c r="J49" s="57"/>
      <c r="K49" s="58"/>
      <c r="L49" s="58"/>
      <c r="M49" s="37"/>
      <c r="N49" s="50"/>
      <c r="O49" s="38"/>
      <c r="P49" s="38"/>
      <c r="Q49" s="45"/>
      <c r="R49" s="48"/>
      <c r="S49" s="75">
        <v>3600</v>
      </c>
      <c r="T49" s="75">
        <f t="shared" ref="T49:T53" si="8">D49*S49</f>
        <v>180</v>
      </c>
      <c r="U49" s="68"/>
      <c r="V49" s="69"/>
      <c r="W49" s="70"/>
      <c r="X49" s="70"/>
      <c r="Y49" s="43"/>
      <c r="Z49" s="53"/>
      <c r="AA49" s="44"/>
      <c r="AB49" s="44"/>
    </row>
    <row r="50" spans="1:28" x14ac:dyDescent="0.25">
      <c r="A50" s="26" t="s">
        <v>155</v>
      </c>
      <c r="B50" s="26"/>
      <c r="C50" s="91">
        <v>0.51</v>
      </c>
      <c r="D50" s="64">
        <v>0.51</v>
      </c>
      <c r="E50" s="28"/>
      <c r="F50" s="29" t="s">
        <v>364</v>
      </c>
      <c r="G50" s="31">
        <v>238</v>
      </c>
      <c r="H50" s="31">
        <f>D50*G50</f>
        <v>121.38</v>
      </c>
      <c r="I50" s="56"/>
      <c r="J50" s="57"/>
      <c r="K50" s="58">
        <v>450</v>
      </c>
      <c r="L50" s="58">
        <f>D50*K50</f>
        <v>229.5</v>
      </c>
      <c r="M50" s="37"/>
      <c r="N50" s="50"/>
      <c r="O50" s="72">
        <v>140</v>
      </c>
      <c r="P50" s="72">
        <f t="shared" ref="P50:P52" si="9">D50*O50</f>
        <v>71.400000000000006</v>
      </c>
      <c r="Q50" s="45"/>
      <c r="R50" s="48"/>
      <c r="S50" s="46">
        <v>240</v>
      </c>
      <c r="T50" s="46">
        <f t="shared" si="8"/>
        <v>122.4</v>
      </c>
      <c r="U50" s="68"/>
      <c r="V50" s="69"/>
      <c r="W50" s="70"/>
      <c r="X50" s="70"/>
      <c r="Y50" s="43"/>
      <c r="Z50" s="53"/>
      <c r="AA50" s="44"/>
      <c r="AB50" s="44"/>
    </row>
    <row r="51" spans="1:28" x14ac:dyDescent="0.25">
      <c r="A51" s="26" t="s">
        <v>226</v>
      </c>
      <c r="B51" s="26"/>
      <c r="C51" s="91">
        <v>4.76</v>
      </c>
      <c r="D51" s="64">
        <v>4.76</v>
      </c>
      <c r="E51" s="28"/>
      <c r="F51" s="29"/>
      <c r="G51" s="31">
        <v>158</v>
      </c>
      <c r="H51" s="31">
        <f>D51*G51</f>
        <v>752.07999999999993</v>
      </c>
      <c r="I51" s="56"/>
      <c r="J51" s="57"/>
      <c r="K51" s="58">
        <v>225</v>
      </c>
      <c r="L51" s="58">
        <f>D51*K51</f>
        <v>1071</v>
      </c>
      <c r="M51" s="37"/>
      <c r="N51" s="50"/>
      <c r="O51" s="72">
        <v>75</v>
      </c>
      <c r="P51" s="72">
        <f t="shared" si="9"/>
        <v>357</v>
      </c>
      <c r="Q51" s="45"/>
      <c r="R51" s="48"/>
      <c r="S51" s="46">
        <v>174</v>
      </c>
      <c r="T51" s="46">
        <f t="shared" si="8"/>
        <v>828.24</v>
      </c>
      <c r="U51" s="68"/>
      <c r="V51" s="69"/>
      <c r="W51" s="70"/>
      <c r="X51" s="70"/>
      <c r="Y51" s="43"/>
      <c r="Z51" s="53"/>
      <c r="AA51" s="44">
        <v>240</v>
      </c>
      <c r="AB51" s="44">
        <f>D51*AA51</f>
        <v>1142.3999999999999</v>
      </c>
    </row>
    <row r="52" spans="1:28" x14ac:dyDescent="0.25">
      <c r="A52" s="26" t="s">
        <v>74</v>
      </c>
      <c r="B52" s="26"/>
      <c r="C52" s="91">
        <v>0.3</v>
      </c>
      <c r="D52" s="64">
        <v>0.3</v>
      </c>
      <c r="E52" s="28"/>
      <c r="F52" s="29"/>
      <c r="G52" s="31">
        <v>318</v>
      </c>
      <c r="H52" s="31">
        <f>D52*G52</f>
        <v>95.399999999999991</v>
      </c>
      <c r="I52" s="56"/>
      <c r="J52" s="57"/>
      <c r="K52" s="58">
        <v>300</v>
      </c>
      <c r="L52" s="58">
        <f>D52*K52</f>
        <v>90</v>
      </c>
      <c r="M52" s="37"/>
      <c r="N52" s="50"/>
      <c r="O52" s="72">
        <v>120</v>
      </c>
      <c r="P52" s="72">
        <f t="shared" si="9"/>
        <v>36</v>
      </c>
      <c r="Q52" s="45"/>
      <c r="R52" s="48"/>
      <c r="S52" s="46">
        <v>288</v>
      </c>
      <c r="T52" s="46">
        <f t="shared" si="8"/>
        <v>86.399999999999991</v>
      </c>
      <c r="U52" s="68"/>
      <c r="V52" s="69"/>
      <c r="W52" s="70"/>
      <c r="X52" s="70"/>
      <c r="Y52" s="43"/>
      <c r="Z52" s="53"/>
      <c r="AA52" s="44">
        <v>200</v>
      </c>
      <c r="AB52" s="44">
        <f>D52*AA52</f>
        <v>60</v>
      </c>
    </row>
    <row r="53" spans="1:28" x14ac:dyDescent="0.25">
      <c r="A53" s="26" t="s">
        <v>195</v>
      </c>
      <c r="B53" s="26"/>
      <c r="C53" s="91">
        <v>0.25</v>
      </c>
      <c r="D53" s="64">
        <v>0.25</v>
      </c>
      <c r="E53" s="28"/>
      <c r="F53" s="29"/>
      <c r="G53" s="31"/>
      <c r="H53" s="31"/>
      <c r="I53" s="56"/>
      <c r="J53" s="57"/>
      <c r="K53" s="58"/>
      <c r="L53" s="58"/>
      <c r="M53" s="37"/>
      <c r="N53" s="50"/>
      <c r="O53" s="38"/>
      <c r="P53" s="38"/>
      <c r="Q53" s="45"/>
      <c r="R53" s="48"/>
      <c r="S53" s="75">
        <v>728</v>
      </c>
      <c r="T53" s="75">
        <f t="shared" si="8"/>
        <v>182</v>
      </c>
      <c r="U53" s="68"/>
      <c r="V53" s="69"/>
      <c r="W53" s="70"/>
      <c r="X53" s="70"/>
      <c r="Y53" s="43"/>
      <c r="Z53" s="53"/>
      <c r="AA53" s="44"/>
      <c r="AB53" s="44"/>
    </row>
    <row r="54" spans="1:28" x14ac:dyDescent="0.25">
      <c r="A54" s="26" t="s">
        <v>285</v>
      </c>
      <c r="B54" s="26" t="s">
        <v>123</v>
      </c>
      <c r="C54" s="91">
        <v>2.0299999999999998</v>
      </c>
      <c r="D54" s="64">
        <v>2.0299999999999998</v>
      </c>
      <c r="E54" s="28"/>
      <c r="F54" s="29" t="s">
        <v>364</v>
      </c>
      <c r="G54" s="31">
        <v>48</v>
      </c>
      <c r="H54" s="31">
        <f>D54*G54</f>
        <v>97.44</v>
      </c>
      <c r="I54" s="56"/>
      <c r="J54" s="57"/>
      <c r="K54" s="58"/>
      <c r="L54" s="58"/>
      <c r="M54" s="37"/>
      <c r="N54" s="50"/>
      <c r="O54" s="72">
        <v>40</v>
      </c>
      <c r="P54" s="72">
        <f t="shared" ref="P54:P58" si="10">D54*O54</f>
        <v>81.199999999999989</v>
      </c>
      <c r="Q54" s="45"/>
      <c r="R54" s="48"/>
      <c r="S54" s="46"/>
      <c r="T54" s="46"/>
      <c r="U54" s="68"/>
      <c r="V54" s="69"/>
      <c r="W54" s="70"/>
      <c r="X54" s="70"/>
      <c r="Y54" s="43"/>
      <c r="Z54" s="53"/>
      <c r="AA54" s="44">
        <v>100</v>
      </c>
      <c r="AB54" s="44">
        <f>D54*AA54</f>
        <v>202.99999999999997</v>
      </c>
    </row>
    <row r="55" spans="1:28" x14ac:dyDescent="0.25">
      <c r="A55" s="26" t="s">
        <v>164</v>
      </c>
      <c r="B55" s="26"/>
      <c r="C55" s="91">
        <v>0.22</v>
      </c>
      <c r="D55" s="64">
        <v>0.22</v>
      </c>
      <c r="E55" s="28"/>
      <c r="F55" s="29"/>
      <c r="G55" s="31">
        <v>598</v>
      </c>
      <c r="H55" s="31">
        <f>D55*G55</f>
        <v>131.56</v>
      </c>
      <c r="I55" s="56"/>
      <c r="J55" s="57"/>
      <c r="K55" s="58">
        <v>225</v>
      </c>
      <c r="L55" s="58">
        <f>D55*K55</f>
        <v>49.5</v>
      </c>
      <c r="M55" s="37"/>
      <c r="N55" s="50"/>
      <c r="O55" s="38">
        <v>212.5</v>
      </c>
      <c r="P55" s="38">
        <f t="shared" si="10"/>
        <v>46.75</v>
      </c>
      <c r="Q55" s="45"/>
      <c r="R55" s="48" t="s">
        <v>364</v>
      </c>
      <c r="S55" s="46">
        <v>380</v>
      </c>
      <c r="T55" s="46">
        <f t="shared" ref="T55:T56" si="11">D55*S55</f>
        <v>83.6</v>
      </c>
      <c r="U55" s="68"/>
      <c r="V55" s="69"/>
      <c r="W55" s="70"/>
      <c r="X55" s="70"/>
      <c r="Y55" s="43"/>
      <c r="Z55" s="53"/>
      <c r="AA55" s="74">
        <v>200</v>
      </c>
      <c r="AB55" s="74">
        <f>D55*AA55</f>
        <v>44</v>
      </c>
    </row>
    <row r="56" spans="1:28" x14ac:dyDescent="0.25">
      <c r="A56" s="26" t="s">
        <v>165</v>
      </c>
      <c r="B56" s="26"/>
      <c r="C56" s="91">
        <v>1.1599999999999999</v>
      </c>
      <c r="D56" s="64">
        <v>1.1599999999999999</v>
      </c>
      <c r="E56" s="28"/>
      <c r="F56" s="29" t="s">
        <v>364</v>
      </c>
      <c r="G56" s="31">
        <v>168</v>
      </c>
      <c r="H56" s="31">
        <f>D56*G56</f>
        <v>194.88</v>
      </c>
      <c r="I56" s="56"/>
      <c r="J56" s="57"/>
      <c r="K56" s="58">
        <v>180</v>
      </c>
      <c r="L56" s="58">
        <f>D56*K56</f>
        <v>208.79999999999998</v>
      </c>
      <c r="M56" s="37"/>
      <c r="N56" s="50"/>
      <c r="O56" s="72">
        <v>105</v>
      </c>
      <c r="P56" s="72">
        <f t="shared" si="10"/>
        <v>121.8</v>
      </c>
      <c r="Q56" s="45"/>
      <c r="R56" s="48"/>
      <c r="S56" s="46">
        <v>274</v>
      </c>
      <c r="T56" s="46">
        <f t="shared" si="11"/>
        <v>317.83999999999997</v>
      </c>
      <c r="U56" s="68"/>
      <c r="V56" s="69"/>
      <c r="W56" s="70"/>
      <c r="X56" s="70"/>
      <c r="Y56" s="43"/>
      <c r="Z56" s="53"/>
      <c r="AA56" s="44"/>
      <c r="AB56" s="44"/>
    </row>
    <row r="57" spans="1:28" x14ac:dyDescent="0.25">
      <c r="A57" s="26" t="s">
        <v>77</v>
      </c>
      <c r="B57" s="26"/>
      <c r="C57" s="91">
        <v>0.35</v>
      </c>
      <c r="D57" s="64">
        <v>0.35</v>
      </c>
      <c r="E57" s="28"/>
      <c r="F57" s="29" t="s">
        <v>364</v>
      </c>
      <c r="G57" s="31">
        <v>38</v>
      </c>
      <c r="H57" s="31">
        <f>D57*G57</f>
        <v>13.299999999999999</v>
      </c>
      <c r="I57" s="56"/>
      <c r="J57" s="57"/>
      <c r="K57" s="58"/>
      <c r="L57" s="58"/>
      <c r="M57" s="37"/>
      <c r="N57" s="50"/>
      <c r="O57" s="72">
        <v>31.5</v>
      </c>
      <c r="P57" s="72">
        <f t="shared" si="10"/>
        <v>11.024999999999999</v>
      </c>
      <c r="Q57" s="45"/>
      <c r="R57" s="48"/>
      <c r="S57" s="46"/>
      <c r="T57" s="46"/>
      <c r="U57" s="68"/>
      <c r="V57" s="69"/>
      <c r="W57" s="70"/>
      <c r="X57" s="70"/>
      <c r="Y57" s="43"/>
      <c r="Z57" s="53" t="s">
        <v>364</v>
      </c>
      <c r="AA57" s="44">
        <v>40</v>
      </c>
      <c r="AB57" s="44">
        <f>D57*AA57</f>
        <v>14</v>
      </c>
    </row>
    <row r="58" spans="1:28" x14ac:dyDescent="0.25">
      <c r="A58" s="26" t="s">
        <v>79</v>
      </c>
      <c r="B58" s="26"/>
      <c r="C58" s="91">
        <v>1.1100000000000001</v>
      </c>
      <c r="D58" s="64">
        <v>1.1100000000000001</v>
      </c>
      <c r="E58" s="28"/>
      <c r="F58" s="29" t="s">
        <v>364</v>
      </c>
      <c r="G58" s="31">
        <v>74</v>
      </c>
      <c r="H58" s="31">
        <f>D58*G58</f>
        <v>82.14</v>
      </c>
      <c r="I58" s="56"/>
      <c r="J58" s="57"/>
      <c r="K58" s="58"/>
      <c r="L58" s="58"/>
      <c r="M58" s="37"/>
      <c r="N58" s="50"/>
      <c r="O58" s="72">
        <v>23</v>
      </c>
      <c r="P58" s="72">
        <f t="shared" si="10"/>
        <v>25.53</v>
      </c>
      <c r="Q58" s="45"/>
      <c r="R58" s="48"/>
      <c r="S58" s="46">
        <v>288</v>
      </c>
      <c r="T58" s="46">
        <f t="shared" ref="T58:T67" si="12">D58*S58</f>
        <v>319.68</v>
      </c>
      <c r="U58" s="68"/>
      <c r="V58" s="69"/>
      <c r="W58" s="70"/>
      <c r="X58" s="70"/>
      <c r="Y58" s="43"/>
      <c r="Z58" s="53"/>
      <c r="AA58" s="44">
        <v>320</v>
      </c>
      <c r="AB58" s="44">
        <f>D58*AA58</f>
        <v>355.20000000000005</v>
      </c>
    </row>
    <row r="59" spans="1:28" x14ac:dyDescent="0.25">
      <c r="A59" s="26" t="s">
        <v>219</v>
      </c>
      <c r="B59" s="26"/>
      <c r="C59" s="91">
        <v>1.92</v>
      </c>
      <c r="D59" s="64">
        <v>1.92</v>
      </c>
      <c r="E59" s="28"/>
      <c r="F59" s="29"/>
      <c r="G59" s="31"/>
      <c r="H59" s="31"/>
      <c r="I59" s="56"/>
      <c r="J59" s="57"/>
      <c r="K59" s="81">
        <v>150</v>
      </c>
      <c r="L59" s="81">
        <f>D59*K59</f>
        <v>288</v>
      </c>
      <c r="M59" s="37"/>
      <c r="N59" s="50"/>
      <c r="O59" s="38"/>
      <c r="P59" s="38"/>
      <c r="Q59" s="45"/>
      <c r="R59" s="48"/>
      <c r="S59" s="46">
        <v>166</v>
      </c>
      <c r="T59" s="46">
        <f t="shared" si="12"/>
        <v>318.71999999999997</v>
      </c>
      <c r="U59" s="68"/>
      <c r="V59" s="69"/>
      <c r="W59" s="70"/>
      <c r="X59" s="70"/>
      <c r="Y59" s="43"/>
      <c r="Z59" s="53"/>
      <c r="AA59" s="44"/>
      <c r="AB59" s="44"/>
    </row>
    <row r="60" spans="1:28" x14ac:dyDescent="0.25">
      <c r="A60" s="26" t="s">
        <v>82</v>
      </c>
      <c r="B60" s="26"/>
      <c r="C60" s="91">
        <v>8.1</v>
      </c>
      <c r="D60" s="64">
        <v>8.1</v>
      </c>
      <c r="E60" s="28"/>
      <c r="F60" s="29"/>
      <c r="G60" s="31"/>
      <c r="H60" s="31">
        <f t="shared" ref="H60:H67" si="13">D60*G60</f>
        <v>0</v>
      </c>
      <c r="I60" s="56"/>
      <c r="J60" s="57"/>
      <c r="K60" s="58">
        <v>225</v>
      </c>
      <c r="L60" s="58">
        <f>D60*K60</f>
        <v>1822.5</v>
      </c>
      <c r="M60" s="37"/>
      <c r="N60" s="50"/>
      <c r="O60" s="72">
        <v>169.5</v>
      </c>
      <c r="P60" s="72">
        <f t="shared" ref="P60:P63" si="14">D60*O60</f>
        <v>1372.95</v>
      </c>
      <c r="Q60" s="45"/>
      <c r="R60" s="48"/>
      <c r="S60" s="46">
        <v>348</v>
      </c>
      <c r="T60" s="46">
        <f t="shared" si="12"/>
        <v>2818.7999999999997</v>
      </c>
      <c r="U60" s="68"/>
      <c r="V60" s="69"/>
      <c r="W60" s="70"/>
      <c r="X60" s="70"/>
      <c r="Y60" s="43"/>
      <c r="Z60" s="53"/>
      <c r="AA60" s="44"/>
      <c r="AB60" s="44"/>
    </row>
    <row r="61" spans="1:28" x14ac:dyDescent="0.25">
      <c r="A61" s="26" t="s">
        <v>83</v>
      </c>
      <c r="B61" s="26"/>
      <c r="C61" s="91">
        <v>5.0599999999999996</v>
      </c>
      <c r="D61" s="64">
        <v>5.0599999999999996</v>
      </c>
      <c r="E61" s="28"/>
      <c r="F61" s="29"/>
      <c r="G61" s="31">
        <v>178</v>
      </c>
      <c r="H61" s="31">
        <f t="shared" si="13"/>
        <v>900.68</v>
      </c>
      <c r="I61" s="56"/>
      <c r="J61" s="57"/>
      <c r="K61" s="58">
        <v>300</v>
      </c>
      <c r="L61" s="58">
        <f>D61*K61</f>
        <v>1517.9999999999998</v>
      </c>
      <c r="M61" s="37"/>
      <c r="N61" s="50"/>
      <c r="O61" s="72">
        <v>141</v>
      </c>
      <c r="P61" s="72">
        <f t="shared" si="14"/>
        <v>713.45999999999992</v>
      </c>
      <c r="Q61" s="45"/>
      <c r="R61" s="48"/>
      <c r="S61" s="46">
        <v>198</v>
      </c>
      <c r="T61" s="46">
        <f t="shared" si="12"/>
        <v>1001.8799999999999</v>
      </c>
      <c r="U61" s="68"/>
      <c r="V61" s="69"/>
      <c r="W61" s="70"/>
      <c r="X61" s="70"/>
      <c r="Y61" s="43"/>
      <c r="Z61" s="53" t="s">
        <v>364</v>
      </c>
      <c r="AA61" s="44">
        <v>240</v>
      </c>
      <c r="AB61" s="44">
        <f>D61*AA61</f>
        <v>1214.3999999999999</v>
      </c>
    </row>
    <row r="62" spans="1:28" x14ac:dyDescent="0.25">
      <c r="A62" s="26" t="s">
        <v>286</v>
      </c>
      <c r="B62" s="26" t="s">
        <v>100</v>
      </c>
      <c r="C62" s="91">
        <v>0.71</v>
      </c>
      <c r="D62" s="64">
        <v>0.71</v>
      </c>
      <c r="E62" s="28"/>
      <c r="F62" s="29" t="s">
        <v>364</v>
      </c>
      <c r="G62" s="31">
        <v>324</v>
      </c>
      <c r="H62" s="31">
        <f t="shared" si="13"/>
        <v>230.04</v>
      </c>
      <c r="I62" s="56"/>
      <c r="J62" s="57"/>
      <c r="K62" s="58">
        <v>300</v>
      </c>
      <c r="L62" s="58">
        <f>D62*K62</f>
        <v>213</v>
      </c>
      <c r="M62" s="37"/>
      <c r="N62" s="50"/>
      <c r="O62" s="72">
        <v>162</v>
      </c>
      <c r="P62" s="72">
        <f t="shared" si="14"/>
        <v>115.02</v>
      </c>
      <c r="Q62" s="45"/>
      <c r="R62" s="48"/>
      <c r="S62" s="46">
        <v>344</v>
      </c>
      <c r="T62" s="46">
        <f t="shared" si="12"/>
        <v>244.23999999999998</v>
      </c>
      <c r="U62" s="68"/>
      <c r="V62" s="69"/>
      <c r="W62" s="70"/>
      <c r="X62" s="70"/>
      <c r="Y62" s="43"/>
      <c r="Z62" s="53"/>
      <c r="AA62" s="44">
        <v>400</v>
      </c>
      <c r="AB62" s="44">
        <f>D62*AA62</f>
        <v>284</v>
      </c>
    </row>
    <row r="63" spans="1:28" x14ac:dyDescent="0.25">
      <c r="A63" s="26" t="s">
        <v>287</v>
      </c>
      <c r="B63" s="26" t="s">
        <v>100</v>
      </c>
      <c r="C63" s="91">
        <v>0.37</v>
      </c>
      <c r="D63" s="64">
        <v>0.37</v>
      </c>
      <c r="E63" s="28"/>
      <c r="F63" s="29" t="s">
        <v>364</v>
      </c>
      <c r="G63" s="31">
        <v>574</v>
      </c>
      <c r="H63" s="31">
        <f t="shared" si="13"/>
        <v>212.38</v>
      </c>
      <c r="I63" s="56"/>
      <c r="J63" s="57"/>
      <c r="K63" s="58"/>
      <c r="L63" s="58"/>
      <c r="M63" s="37"/>
      <c r="N63" s="50"/>
      <c r="O63" s="72">
        <v>170</v>
      </c>
      <c r="P63" s="72">
        <f t="shared" si="14"/>
        <v>62.9</v>
      </c>
      <c r="Q63" s="45"/>
      <c r="R63" s="48"/>
      <c r="S63" s="46">
        <v>760</v>
      </c>
      <c r="T63" s="46">
        <f t="shared" si="12"/>
        <v>281.2</v>
      </c>
      <c r="U63" s="68"/>
      <c r="V63" s="69"/>
      <c r="W63" s="70"/>
      <c r="X63" s="70"/>
      <c r="Y63" s="43"/>
      <c r="Z63" s="53"/>
      <c r="AA63" s="44"/>
      <c r="AB63" s="44"/>
    </row>
    <row r="64" spans="1:28" x14ac:dyDescent="0.25">
      <c r="A64" s="26" t="s">
        <v>199</v>
      </c>
      <c r="B64" s="26"/>
      <c r="C64" s="91">
        <v>4.5599999999999996</v>
      </c>
      <c r="D64" s="64">
        <v>4.5599999999999996</v>
      </c>
      <c r="E64" s="28"/>
      <c r="F64" s="29"/>
      <c r="G64" s="73">
        <v>274</v>
      </c>
      <c r="H64" s="73">
        <f t="shared" si="13"/>
        <v>1249.4399999999998</v>
      </c>
      <c r="I64" s="56"/>
      <c r="J64" s="57"/>
      <c r="K64" s="58">
        <v>375</v>
      </c>
      <c r="L64" s="58">
        <f>D64*K64</f>
        <v>1709.9999999999998</v>
      </c>
      <c r="M64" s="37"/>
      <c r="N64" s="50"/>
      <c r="O64" s="38"/>
      <c r="P64" s="38"/>
      <c r="Q64" s="45"/>
      <c r="R64" s="48"/>
      <c r="S64" s="46">
        <v>560</v>
      </c>
      <c r="T64" s="46">
        <f t="shared" si="12"/>
        <v>2553.6</v>
      </c>
      <c r="U64" s="68"/>
      <c r="V64" s="69"/>
      <c r="W64" s="70"/>
      <c r="X64" s="70"/>
      <c r="Y64" s="43"/>
      <c r="Z64" s="53" t="s">
        <v>364</v>
      </c>
      <c r="AA64" s="44">
        <v>500</v>
      </c>
      <c r="AB64" s="44">
        <f>D64*AA64</f>
        <v>2280</v>
      </c>
    </row>
    <row r="65" spans="1:28" x14ac:dyDescent="0.25">
      <c r="A65" s="26" t="s">
        <v>174</v>
      </c>
      <c r="B65" s="26"/>
      <c r="C65" s="91">
        <v>1.22</v>
      </c>
      <c r="D65" s="64">
        <v>1.22</v>
      </c>
      <c r="E65" s="28"/>
      <c r="F65" s="29" t="s">
        <v>364</v>
      </c>
      <c r="G65" s="31">
        <v>98</v>
      </c>
      <c r="H65" s="31">
        <f t="shared" si="13"/>
        <v>119.56</v>
      </c>
      <c r="I65" s="56"/>
      <c r="J65" s="57"/>
      <c r="K65" s="58"/>
      <c r="L65" s="58"/>
      <c r="M65" s="37"/>
      <c r="N65" s="50"/>
      <c r="O65" s="72">
        <v>70</v>
      </c>
      <c r="P65" s="72">
        <f t="shared" ref="P65:P66" si="15">D65*O65</f>
        <v>85.399999999999991</v>
      </c>
      <c r="Q65" s="45"/>
      <c r="R65" s="48"/>
      <c r="S65" s="46">
        <v>248</v>
      </c>
      <c r="T65" s="46">
        <f t="shared" si="12"/>
        <v>302.56</v>
      </c>
      <c r="U65" s="68"/>
      <c r="V65" s="69"/>
      <c r="W65" s="70">
        <v>288</v>
      </c>
      <c r="X65" s="70">
        <f>D65*W65</f>
        <v>351.36</v>
      </c>
      <c r="Y65" s="43"/>
      <c r="Z65" s="53"/>
      <c r="AA65" s="44"/>
      <c r="AB65" s="44"/>
    </row>
    <row r="66" spans="1:28" x14ac:dyDescent="0.25">
      <c r="A66" s="26" t="s">
        <v>214</v>
      </c>
      <c r="B66" s="26"/>
      <c r="C66" s="91">
        <v>0.05</v>
      </c>
      <c r="D66" s="64">
        <v>0.05</v>
      </c>
      <c r="E66" s="28"/>
      <c r="F66" s="29"/>
      <c r="G66" s="31">
        <v>1348</v>
      </c>
      <c r="H66" s="31">
        <f t="shared" si="13"/>
        <v>67.400000000000006</v>
      </c>
      <c r="I66" s="56"/>
      <c r="J66" s="57"/>
      <c r="K66" s="58">
        <v>900</v>
      </c>
      <c r="L66" s="58">
        <f>D66*K66</f>
        <v>45</v>
      </c>
      <c r="M66" s="37"/>
      <c r="N66" s="50"/>
      <c r="O66" s="72">
        <v>420</v>
      </c>
      <c r="P66" s="72">
        <f t="shared" si="15"/>
        <v>21</v>
      </c>
      <c r="Q66" s="45"/>
      <c r="R66" s="48"/>
      <c r="S66" s="46">
        <v>900</v>
      </c>
      <c r="T66" s="46">
        <f t="shared" si="12"/>
        <v>45</v>
      </c>
      <c r="U66" s="68"/>
      <c r="V66" s="69"/>
      <c r="W66" s="70"/>
      <c r="X66" s="70"/>
      <c r="Y66" s="43"/>
      <c r="Z66" s="53"/>
      <c r="AA66" s="44">
        <v>500</v>
      </c>
      <c r="AB66" s="44">
        <f>D66*AA66</f>
        <v>25</v>
      </c>
    </row>
    <row r="67" spans="1:28" x14ac:dyDescent="0.25">
      <c r="A67" s="26" t="s">
        <v>97</v>
      </c>
      <c r="B67" s="26"/>
      <c r="C67" s="91">
        <v>3.75</v>
      </c>
      <c r="D67" s="64">
        <v>3.75</v>
      </c>
      <c r="E67" s="28"/>
      <c r="F67" s="29"/>
      <c r="G67" s="73">
        <v>148</v>
      </c>
      <c r="H67" s="73">
        <f t="shared" si="13"/>
        <v>555</v>
      </c>
      <c r="I67" s="56"/>
      <c r="J67" s="57"/>
      <c r="K67" s="58"/>
      <c r="L67" s="58"/>
      <c r="M67" s="37"/>
      <c r="N67" s="50"/>
      <c r="O67" s="38"/>
      <c r="P67" s="38"/>
      <c r="Q67" s="45"/>
      <c r="R67" s="48"/>
      <c r="S67" s="46">
        <v>240</v>
      </c>
      <c r="T67" s="46">
        <f t="shared" si="12"/>
        <v>900</v>
      </c>
      <c r="U67" s="68"/>
      <c r="V67" s="69"/>
      <c r="W67" s="70">
        <v>240</v>
      </c>
      <c r="X67" s="70">
        <f>D67*W67</f>
        <v>900</v>
      </c>
      <c r="Y67" s="43"/>
      <c r="Z67" s="53"/>
      <c r="AA67" s="44">
        <v>320</v>
      </c>
      <c r="AB67" s="44">
        <f>D67*AA67</f>
        <v>1200</v>
      </c>
    </row>
    <row r="68" spans="1:28" x14ac:dyDescent="0.25">
      <c r="A68" s="24" t="s">
        <v>401</v>
      </c>
      <c r="H68" s="32">
        <f>SUM(H67,H64,H29,H17,H11,H10,H9)</f>
        <v>4827.9199999999992</v>
      </c>
      <c r="L68" s="32">
        <f>SUM(L59,L48,L38,L37,L26)</f>
        <v>4335</v>
      </c>
      <c r="P68" s="32">
        <f>SUM(P66,P65,P63,P62,P61,P60,P58,P57,P56,P54,P52,P51,P50,P43,P42,P36,P31,P30,P28,P27,P23,P20,P18,P13,P8)</f>
        <v>7173.9400000000005</v>
      </c>
      <c r="T68" s="113">
        <f>SUM(T53,T49,T47,T46,T45,T44,T41,T40,T39,T34,T33,T32,T25,T24,T22)</f>
        <v>14033.609999999999</v>
      </c>
      <c r="X68" s="32">
        <v>0</v>
      </c>
      <c r="AB68" s="32">
        <f>SUM(AB55,AB35,AB21,AB19,AB15,AB14)</f>
        <v>5720</v>
      </c>
    </row>
    <row r="70" spans="1:28" x14ac:dyDescent="0.25">
      <c r="A70" s="24" t="s">
        <v>402</v>
      </c>
      <c r="C70" s="32">
        <f>SUM(H68,L68,P68,T68,X68,AB68)</f>
        <v>36090.47</v>
      </c>
    </row>
    <row r="73" spans="1:28" x14ac:dyDescent="0.25">
      <c r="A73" s="100" t="s">
        <v>404</v>
      </c>
    </row>
    <row r="74" spans="1:28" x14ac:dyDescent="0.25">
      <c r="A74" s="71" t="s">
        <v>400</v>
      </c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opLeftCell="C31" zoomScaleNormal="100" workbookViewId="0">
      <selection activeCell="D8" sqref="D8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3" width="10" style="65" bestFit="1" customWidth="1"/>
    <col min="4" max="4" width="9.109375" style="65"/>
    <col min="5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5" width="9.109375" style="32"/>
    <col min="16" max="16" width="10" style="32" bestFit="1" customWidth="1"/>
    <col min="17" max="17" width="9.109375" style="24"/>
    <col min="18" max="18" width="9.109375" style="30"/>
    <col min="19" max="19" width="9.109375" style="32"/>
    <col min="20" max="20" width="10" style="32" bestFit="1" customWidth="1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245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259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227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34" t="s">
        <v>10</v>
      </c>
      <c r="B7" s="34" t="s">
        <v>11</v>
      </c>
      <c r="C7" s="165"/>
      <c r="D7" s="167"/>
      <c r="E7" s="145"/>
      <c r="F7" s="145"/>
      <c r="G7" s="139"/>
      <c r="H7" s="139"/>
      <c r="I7" s="141"/>
      <c r="J7" s="141"/>
      <c r="K7" s="135"/>
      <c r="L7" s="135"/>
      <c r="M7" s="137"/>
      <c r="N7" s="137"/>
      <c r="O7" s="143"/>
      <c r="P7" s="143"/>
      <c r="Q7" s="122"/>
      <c r="R7" s="122"/>
      <c r="S7" s="124"/>
      <c r="T7" s="124"/>
      <c r="U7" s="158"/>
      <c r="V7" s="158"/>
      <c r="W7" s="160"/>
      <c r="X7" s="160"/>
      <c r="Y7" s="151"/>
      <c r="Z7" s="151"/>
      <c r="AA7" s="153"/>
      <c r="AB7" s="153"/>
    </row>
    <row r="8" spans="1:28" x14ac:dyDescent="0.25">
      <c r="A8" s="95" t="s">
        <v>16</v>
      </c>
      <c r="B8" s="95" t="s">
        <v>328</v>
      </c>
      <c r="C8" s="97">
        <v>38</v>
      </c>
      <c r="D8" s="96">
        <v>0</v>
      </c>
      <c r="E8" s="28"/>
      <c r="F8" s="29"/>
      <c r="G8" s="31"/>
      <c r="H8" s="31"/>
      <c r="I8" s="56"/>
      <c r="J8" s="57"/>
      <c r="K8" s="58"/>
      <c r="L8" s="58"/>
      <c r="M8" s="37"/>
      <c r="N8" s="50"/>
      <c r="O8" s="38"/>
      <c r="P8" s="38"/>
      <c r="Q8" s="45"/>
      <c r="R8" s="48"/>
      <c r="S8" s="46"/>
      <c r="T8" s="46"/>
      <c r="U8" s="68"/>
      <c r="V8" s="69"/>
      <c r="W8" s="70"/>
      <c r="X8" s="70"/>
      <c r="Y8" s="43"/>
      <c r="Z8" s="53"/>
      <c r="AA8" s="44"/>
      <c r="AB8" s="44"/>
    </row>
    <row r="9" spans="1:28" x14ac:dyDescent="0.25">
      <c r="A9" s="95" t="s">
        <v>103</v>
      </c>
      <c r="B9" s="95"/>
      <c r="C9" s="97">
        <v>2</v>
      </c>
      <c r="D9" s="96">
        <v>0</v>
      </c>
      <c r="E9" s="28"/>
      <c r="F9" s="29"/>
      <c r="G9" s="31"/>
      <c r="H9" s="31"/>
      <c r="I9" s="56"/>
      <c r="J9" s="57"/>
      <c r="K9" s="58"/>
      <c r="L9" s="58"/>
      <c r="M9" s="37"/>
      <c r="N9" s="50"/>
      <c r="O9" s="38"/>
      <c r="P9" s="38"/>
      <c r="Q9" s="45"/>
      <c r="R9" s="48"/>
      <c r="S9" s="46"/>
      <c r="T9" s="46"/>
      <c r="U9" s="68"/>
      <c r="V9" s="69"/>
      <c r="W9" s="70"/>
      <c r="X9" s="70"/>
      <c r="Y9" s="43"/>
      <c r="Z9" s="53"/>
      <c r="AA9" s="44"/>
      <c r="AB9" s="44"/>
    </row>
    <row r="10" spans="1:28" x14ac:dyDescent="0.25">
      <c r="A10" s="26" t="s">
        <v>104</v>
      </c>
      <c r="B10" s="26"/>
      <c r="C10" s="91">
        <v>1</v>
      </c>
      <c r="D10" s="64">
        <v>1</v>
      </c>
      <c r="E10" s="28"/>
      <c r="F10" s="29"/>
      <c r="G10" s="31"/>
      <c r="H10" s="31"/>
      <c r="I10" s="56"/>
      <c r="J10" s="57"/>
      <c r="K10" s="58"/>
      <c r="L10" s="58"/>
      <c r="M10" s="37"/>
      <c r="N10" s="50"/>
      <c r="O10" s="72">
        <v>450</v>
      </c>
      <c r="P10" s="72">
        <f>D10*O10</f>
        <v>450</v>
      </c>
      <c r="Q10" s="45"/>
      <c r="R10" s="48"/>
      <c r="S10" s="46"/>
      <c r="T10" s="46"/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95" t="s">
        <v>105</v>
      </c>
      <c r="B11" s="95"/>
      <c r="C11" s="97">
        <v>1</v>
      </c>
      <c r="D11" s="96">
        <v>0</v>
      </c>
      <c r="E11" s="28"/>
      <c r="F11" s="29"/>
      <c r="G11" s="31"/>
      <c r="H11" s="31"/>
      <c r="I11" s="56"/>
      <c r="J11" s="57"/>
      <c r="K11" s="58"/>
      <c r="L11" s="58"/>
      <c r="M11" s="37"/>
      <c r="N11" s="50"/>
      <c r="O11" s="38"/>
      <c r="P11" s="38"/>
      <c r="Q11" s="45"/>
      <c r="R11" s="48"/>
      <c r="S11" s="46"/>
      <c r="T11" s="46"/>
      <c r="U11" s="68"/>
      <c r="V11" s="69"/>
      <c r="W11" s="70"/>
      <c r="X11" s="70"/>
      <c r="Y11" s="43"/>
      <c r="Z11" s="53"/>
      <c r="AA11" s="44"/>
      <c r="AB11" s="44"/>
    </row>
    <row r="12" spans="1:28" ht="14.4" x14ac:dyDescent="0.3">
      <c r="A12" s="26" t="s">
        <v>229</v>
      </c>
      <c r="B12" s="26"/>
      <c r="C12" s="91">
        <v>2</v>
      </c>
      <c r="D12" s="64">
        <v>1</v>
      </c>
      <c r="E12" s="28"/>
      <c r="F12" s="29"/>
      <c r="G12" s="31"/>
      <c r="H12" s="31"/>
      <c r="I12" s="56"/>
      <c r="J12" s="57"/>
      <c r="K12" s="58"/>
      <c r="L12" s="58"/>
      <c r="M12" s="37"/>
      <c r="N12" s="50"/>
      <c r="O12" s="38"/>
      <c r="P12" s="38"/>
      <c r="Q12" s="98">
        <v>1</v>
      </c>
      <c r="R12" s="78"/>
      <c r="S12" s="75">
        <v>800</v>
      </c>
      <c r="T12" s="75">
        <f t="shared" ref="T12:T14" si="0">D12*S12</f>
        <v>800</v>
      </c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26" t="s">
        <v>107</v>
      </c>
      <c r="B13" s="26"/>
      <c r="C13" s="91">
        <v>2</v>
      </c>
      <c r="D13" s="64">
        <v>2</v>
      </c>
      <c r="E13" s="28"/>
      <c r="F13" s="29"/>
      <c r="G13" s="31"/>
      <c r="H13" s="31"/>
      <c r="I13" s="56"/>
      <c r="J13" s="57"/>
      <c r="K13" s="58"/>
      <c r="L13" s="58"/>
      <c r="M13" s="37"/>
      <c r="N13" s="50"/>
      <c r="O13" s="72">
        <v>450</v>
      </c>
      <c r="P13" s="72">
        <f>D13*O13</f>
        <v>900</v>
      </c>
      <c r="Q13" s="45"/>
      <c r="R13" s="48"/>
      <c r="S13" s="46">
        <v>780</v>
      </c>
      <c r="T13" s="46">
        <f t="shared" si="0"/>
        <v>1560</v>
      </c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26" t="s">
        <v>108</v>
      </c>
      <c r="B14" s="26"/>
      <c r="C14" s="91">
        <v>1</v>
      </c>
      <c r="D14" s="64">
        <v>1</v>
      </c>
      <c r="E14" s="28"/>
      <c r="F14" s="29"/>
      <c r="G14" s="31"/>
      <c r="H14" s="31"/>
      <c r="I14" s="56"/>
      <c r="J14" s="57"/>
      <c r="K14" s="58"/>
      <c r="L14" s="58"/>
      <c r="M14" s="37"/>
      <c r="N14" s="50"/>
      <c r="O14" s="38"/>
      <c r="P14" s="38"/>
      <c r="Q14" s="45"/>
      <c r="R14" s="48"/>
      <c r="S14" s="75">
        <v>940</v>
      </c>
      <c r="T14" s="75">
        <f t="shared" si="0"/>
        <v>940</v>
      </c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95" t="s">
        <v>109</v>
      </c>
      <c r="B15" s="95"/>
      <c r="C15" s="97">
        <v>1</v>
      </c>
      <c r="D15" s="96">
        <v>0</v>
      </c>
      <c r="E15" s="28"/>
      <c r="F15" s="29"/>
      <c r="G15" s="31"/>
      <c r="H15" s="31"/>
      <c r="I15" s="56"/>
      <c r="J15" s="57"/>
      <c r="K15" s="58"/>
      <c r="L15" s="58"/>
      <c r="M15" s="37"/>
      <c r="N15" s="50"/>
      <c r="O15" s="38"/>
      <c r="P15" s="38"/>
      <c r="Q15" s="45"/>
      <c r="R15" s="48"/>
      <c r="S15" s="46"/>
      <c r="T15" s="46"/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95" t="s">
        <v>111</v>
      </c>
      <c r="B16" s="95"/>
      <c r="C16" s="97">
        <v>1</v>
      </c>
      <c r="D16" s="96">
        <v>0</v>
      </c>
      <c r="E16" s="28"/>
      <c r="F16" s="29"/>
      <c r="G16" s="31"/>
      <c r="H16" s="31"/>
      <c r="I16" s="56"/>
      <c r="J16" s="57"/>
      <c r="K16" s="58"/>
      <c r="L16" s="58"/>
      <c r="M16" s="37"/>
      <c r="N16" s="50"/>
      <c r="O16" s="38"/>
      <c r="P16" s="38"/>
      <c r="Q16" s="45"/>
      <c r="R16" s="48"/>
      <c r="S16" s="46"/>
      <c r="T16" s="46"/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95" t="s">
        <v>230</v>
      </c>
      <c r="B17" s="95"/>
      <c r="C17" s="97">
        <v>1</v>
      </c>
      <c r="D17" s="96">
        <v>0</v>
      </c>
      <c r="E17" s="28"/>
      <c r="F17" s="29"/>
      <c r="G17" s="31"/>
      <c r="H17" s="31"/>
      <c r="I17" s="56"/>
      <c r="J17" s="57"/>
      <c r="K17" s="58"/>
      <c r="L17" s="58"/>
      <c r="M17" s="37"/>
      <c r="N17" s="50"/>
      <c r="O17" s="38"/>
      <c r="P17" s="38"/>
      <c r="Q17" s="45"/>
      <c r="R17" s="48"/>
      <c r="S17" s="46"/>
      <c r="T17" s="46"/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26" t="s">
        <v>113</v>
      </c>
      <c r="B18" s="26"/>
      <c r="C18" s="91">
        <v>1</v>
      </c>
      <c r="D18" s="64">
        <v>1</v>
      </c>
      <c r="E18" s="28"/>
      <c r="F18" s="29"/>
      <c r="G18" s="31"/>
      <c r="H18" s="31"/>
      <c r="I18" s="56"/>
      <c r="J18" s="57"/>
      <c r="K18" s="58"/>
      <c r="L18" s="58"/>
      <c r="M18" s="37"/>
      <c r="N18" s="50"/>
      <c r="O18" s="38"/>
      <c r="P18" s="38"/>
      <c r="Q18" s="45"/>
      <c r="R18" s="48" t="s">
        <v>364</v>
      </c>
      <c r="S18" s="46">
        <v>1888</v>
      </c>
      <c r="T18" s="46">
        <f t="shared" ref="T18:T19" si="1">D18*S18</f>
        <v>1888</v>
      </c>
      <c r="U18" s="68"/>
      <c r="V18" s="69"/>
      <c r="W18" s="70"/>
      <c r="X18" s="70"/>
      <c r="Y18" s="43"/>
      <c r="Z18" s="99" t="s">
        <v>364</v>
      </c>
      <c r="AA18" s="74">
        <v>1200</v>
      </c>
      <c r="AB18" s="74">
        <f>D18*AA18</f>
        <v>1200</v>
      </c>
    </row>
    <row r="19" spans="1:28" x14ac:dyDescent="0.25">
      <c r="A19" s="26" t="s">
        <v>27</v>
      </c>
      <c r="B19" s="26"/>
      <c r="C19" s="91">
        <v>1</v>
      </c>
      <c r="D19" s="64">
        <v>1</v>
      </c>
      <c r="E19" s="28"/>
      <c r="F19" s="29"/>
      <c r="G19" s="31"/>
      <c r="H19" s="31"/>
      <c r="I19" s="56"/>
      <c r="J19" s="57"/>
      <c r="K19" s="58"/>
      <c r="L19" s="58"/>
      <c r="M19" s="37"/>
      <c r="N19" s="50"/>
      <c r="O19" s="38"/>
      <c r="P19" s="38"/>
      <c r="Q19" s="45"/>
      <c r="R19" s="78" t="s">
        <v>364</v>
      </c>
      <c r="S19" s="75">
        <v>2120</v>
      </c>
      <c r="T19" s="75">
        <f t="shared" si="1"/>
        <v>2120</v>
      </c>
      <c r="U19" s="68"/>
      <c r="V19" s="69"/>
      <c r="W19" s="70"/>
      <c r="X19" s="70"/>
      <c r="Y19" s="43"/>
      <c r="Z19" s="53"/>
      <c r="AA19" s="44"/>
      <c r="AB19" s="44"/>
    </row>
    <row r="20" spans="1:28" x14ac:dyDescent="0.25">
      <c r="A20" s="95" t="s">
        <v>231</v>
      </c>
      <c r="B20" s="95"/>
      <c r="C20" s="97">
        <v>1</v>
      </c>
      <c r="D20" s="96">
        <v>0</v>
      </c>
      <c r="E20" s="28"/>
      <c r="F20" s="29"/>
      <c r="G20" s="31"/>
      <c r="H20" s="31"/>
      <c r="I20" s="56"/>
      <c r="J20" s="57"/>
      <c r="K20" s="58"/>
      <c r="L20" s="58"/>
      <c r="M20" s="37"/>
      <c r="N20" s="50"/>
      <c r="O20" s="38"/>
      <c r="P20" s="38"/>
      <c r="Q20" s="45"/>
      <c r="R20" s="48"/>
      <c r="S20" s="46"/>
      <c r="T20" s="46"/>
      <c r="U20" s="68"/>
      <c r="V20" s="69"/>
      <c r="W20" s="70"/>
      <c r="X20" s="70"/>
      <c r="Y20" s="43"/>
      <c r="Z20" s="53"/>
      <c r="AA20" s="44"/>
      <c r="AB20" s="44"/>
    </row>
    <row r="21" spans="1:28" x14ac:dyDescent="0.25">
      <c r="A21" s="26" t="s">
        <v>29</v>
      </c>
      <c r="B21" s="26"/>
      <c r="C21" s="91">
        <v>1</v>
      </c>
      <c r="D21" s="64">
        <v>1</v>
      </c>
      <c r="E21" s="28"/>
      <c r="F21" s="29"/>
      <c r="G21" s="31">
        <v>384</v>
      </c>
      <c r="H21" s="31">
        <f>D21*G21</f>
        <v>384</v>
      </c>
      <c r="I21" s="56"/>
      <c r="J21" s="57"/>
      <c r="K21" s="58"/>
      <c r="L21" s="58"/>
      <c r="M21" s="37"/>
      <c r="N21" s="50"/>
      <c r="O21" s="38"/>
      <c r="P21" s="38"/>
      <c r="Q21" s="45"/>
      <c r="R21" s="48" t="s">
        <v>364</v>
      </c>
      <c r="S21" s="46">
        <v>1036</v>
      </c>
      <c r="T21" s="46">
        <f t="shared" ref="T21" si="2">D21*S21</f>
        <v>1036</v>
      </c>
      <c r="U21" s="68"/>
      <c r="V21" s="69"/>
      <c r="W21" s="70"/>
      <c r="X21" s="70"/>
      <c r="Y21" s="43"/>
      <c r="Z21" s="53"/>
      <c r="AA21" s="74">
        <v>300</v>
      </c>
      <c r="AB21" s="74">
        <f>D21*AA21</f>
        <v>300</v>
      </c>
    </row>
    <row r="22" spans="1:28" x14ac:dyDescent="0.25">
      <c r="A22" s="95" t="s">
        <v>32</v>
      </c>
      <c r="B22" s="95"/>
      <c r="C22" s="97">
        <v>5</v>
      </c>
      <c r="D22" s="96">
        <v>0</v>
      </c>
      <c r="E22" s="28"/>
      <c r="F22" s="29"/>
      <c r="G22" s="31"/>
      <c r="H22" s="31"/>
      <c r="I22" s="56"/>
      <c r="J22" s="57"/>
      <c r="K22" s="58"/>
      <c r="L22" s="58"/>
      <c r="M22" s="37"/>
      <c r="N22" s="50"/>
      <c r="O22" s="38"/>
      <c r="P22" s="38"/>
      <c r="Q22" s="45"/>
      <c r="R22" s="48"/>
      <c r="S22" s="46"/>
      <c r="T22" s="46"/>
      <c r="U22" s="68"/>
      <c r="V22" s="69"/>
      <c r="W22" s="70"/>
      <c r="X22" s="70"/>
      <c r="Y22" s="43"/>
      <c r="Z22" s="53"/>
      <c r="AA22" s="44"/>
      <c r="AB22" s="44"/>
    </row>
    <row r="23" spans="1:28" x14ac:dyDescent="0.25">
      <c r="A23" s="26" t="s">
        <v>34</v>
      </c>
      <c r="B23" s="26"/>
      <c r="C23" s="91">
        <v>15</v>
      </c>
      <c r="D23" s="64">
        <v>15</v>
      </c>
      <c r="E23" s="28"/>
      <c r="F23" s="29" t="s">
        <v>364</v>
      </c>
      <c r="G23" s="31">
        <v>10.8</v>
      </c>
      <c r="H23" s="31">
        <f>D23*G23</f>
        <v>162</v>
      </c>
      <c r="I23" s="56"/>
      <c r="J23" s="57"/>
      <c r="K23" s="58">
        <v>20</v>
      </c>
      <c r="L23" s="58">
        <f>D23*K23</f>
        <v>300</v>
      </c>
      <c r="M23" s="37"/>
      <c r="N23" s="50"/>
      <c r="O23" s="72">
        <v>13.5</v>
      </c>
      <c r="P23" s="72">
        <f>D23*O23</f>
        <v>202.5</v>
      </c>
      <c r="Q23" s="45"/>
      <c r="R23" s="48"/>
      <c r="S23" s="46"/>
      <c r="T23" s="46"/>
      <c r="U23" s="68"/>
      <c r="V23" s="69"/>
      <c r="W23" s="70"/>
      <c r="X23" s="70"/>
      <c r="Y23" s="43"/>
      <c r="Z23" s="53" t="s">
        <v>364</v>
      </c>
      <c r="AA23" s="44">
        <v>16</v>
      </c>
      <c r="AB23" s="44">
        <f>D23*AA23</f>
        <v>240</v>
      </c>
    </row>
    <row r="24" spans="1:28" x14ac:dyDescent="0.25">
      <c r="A24" s="26" t="s">
        <v>232</v>
      </c>
      <c r="B24" s="26"/>
      <c r="C24" s="91">
        <v>36</v>
      </c>
      <c r="D24" s="64">
        <v>36</v>
      </c>
      <c r="E24" s="28"/>
      <c r="F24" s="29" t="s">
        <v>364</v>
      </c>
      <c r="G24" s="31">
        <v>74</v>
      </c>
      <c r="H24" s="31">
        <f>D24*G24</f>
        <v>2664</v>
      </c>
      <c r="I24" s="56"/>
      <c r="J24" s="57"/>
      <c r="K24" s="58"/>
      <c r="L24" s="58"/>
      <c r="M24" s="37"/>
      <c r="N24" s="50"/>
      <c r="O24" s="38">
        <v>107.5</v>
      </c>
      <c r="P24" s="38">
        <f>D24*O24</f>
        <v>3870</v>
      </c>
      <c r="Q24" s="45"/>
      <c r="R24" s="48"/>
      <c r="S24" s="46"/>
      <c r="T24" s="46"/>
      <c r="U24" s="68"/>
      <c r="V24" s="69"/>
      <c r="W24" s="70"/>
      <c r="X24" s="70"/>
      <c r="Y24" s="43"/>
      <c r="Z24" s="53"/>
      <c r="AA24" s="74">
        <v>80</v>
      </c>
      <c r="AB24" s="74">
        <f>D24*AA24</f>
        <v>2880</v>
      </c>
    </row>
    <row r="25" spans="1:28" x14ac:dyDescent="0.25">
      <c r="A25" s="26" t="s">
        <v>117</v>
      </c>
      <c r="B25" s="26"/>
      <c r="C25" s="91">
        <v>4</v>
      </c>
      <c r="D25" s="64">
        <v>4</v>
      </c>
      <c r="E25" s="28"/>
      <c r="F25" s="29"/>
      <c r="G25" s="31"/>
      <c r="H25" s="31"/>
      <c r="I25" s="56"/>
      <c r="J25" s="57"/>
      <c r="K25" s="58"/>
      <c r="L25" s="58"/>
      <c r="M25" s="37"/>
      <c r="N25" s="50"/>
      <c r="O25" s="38"/>
      <c r="P25" s="38"/>
      <c r="Q25" s="45"/>
      <c r="R25" s="48"/>
      <c r="S25" s="75">
        <v>740</v>
      </c>
      <c r="T25" s="75">
        <f t="shared" ref="T25" si="3">D25*S25</f>
        <v>2960</v>
      </c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26" t="s">
        <v>38</v>
      </c>
      <c r="B26" s="26"/>
      <c r="C26" s="91">
        <v>45.01</v>
      </c>
      <c r="D26" s="64">
        <v>45.01</v>
      </c>
      <c r="E26" s="28"/>
      <c r="F26" s="29"/>
      <c r="G26" s="73">
        <v>72</v>
      </c>
      <c r="H26" s="73">
        <f>D26*G26</f>
        <v>3240.72</v>
      </c>
      <c r="I26" s="56"/>
      <c r="J26" s="57"/>
      <c r="K26" s="58"/>
      <c r="L26" s="58"/>
      <c r="M26" s="37"/>
      <c r="N26" s="50"/>
      <c r="O26" s="38"/>
      <c r="P26" s="38"/>
      <c r="Q26" s="45"/>
      <c r="R26" s="48"/>
      <c r="S26" s="46"/>
      <c r="T26" s="46"/>
      <c r="U26" s="68"/>
      <c r="V26" s="69"/>
      <c r="W26" s="70"/>
      <c r="X26" s="70"/>
      <c r="Y26" s="43"/>
      <c r="Z26" s="53"/>
      <c r="AA26" s="44">
        <v>80</v>
      </c>
      <c r="AB26" s="44">
        <f>D26*AA26</f>
        <v>3600.7999999999997</v>
      </c>
    </row>
    <row r="27" spans="1:28" x14ac:dyDescent="0.25">
      <c r="A27" s="26" t="s">
        <v>233</v>
      </c>
      <c r="B27" s="26"/>
      <c r="C27" s="91">
        <v>1</v>
      </c>
      <c r="D27" s="64">
        <v>1</v>
      </c>
      <c r="E27" s="28"/>
      <c r="F27" s="29"/>
      <c r="G27" s="31"/>
      <c r="H27" s="31"/>
      <c r="I27" s="56"/>
      <c r="J27" s="57"/>
      <c r="K27" s="58"/>
      <c r="L27" s="58"/>
      <c r="M27" s="37"/>
      <c r="N27" s="50"/>
      <c r="O27" s="38"/>
      <c r="P27" s="38"/>
      <c r="Q27" s="45"/>
      <c r="R27" s="48"/>
      <c r="S27" s="75">
        <v>1200</v>
      </c>
      <c r="T27" s="75">
        <f t="shared" ref="T27:T31" si="4">D27*S27</f>
        <v>1200</v>
      </c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26" t="s">
        <v>46</v>
      </c>
      <c r="B28" s="26"/>
      <c r="C28" s="91">
        <v>0.67</v>
      </c>
      <c r="D28" s="64">
        <v>0.67</v>
      </c>
      <c r="E28" s="28"/>
      <c r="F28" s="29"/>
      <c r="G28" s="31"/>
      <c r="H28" s="31"/>
      <c r="I28" s="56"/>
      <c r="J28" s="57"/>
      <c r="K28" s="58"/>
      <c r="L28" s="58"/>
      <c r="M28" s="37"/>
      <c r="N28" s="50"/>
      <c r="O28" s="38"/>
      <c r="P28" s="38"/>
      <c r="Q28" s="45"/>
      <c r="R28" s="78" t="s">
        <v>364</v>
      </c>
      <c r="S28" s="75">
        <v>340</v>
      </c>
      <c r="T28" s="75">
        <f t="shared" si="4"/>
        <v>227.8</v>
      </c>
      <c r="U28" s="68"/>
      <c r="V28" s="69"/>
      <c r="W28" s="70"/>
      <c r="X28" s="70"/>
      <c r="Y28" s="43"/>
      <c r="Z28" s="53"/>
      <c r="AA28" s="44"/>
      <c r="AB28" s="44"/>
    </row>
    <row r="29" spans="1:28" x14ac:dyDescent="0.25">
      <c r="A29" s="26" t="s">
        <v>47</v>
      </c>
      <c r="B29" s="26"/>
      <c r="C29" s="91">
        <v>0.84</v>
      </c>
      <c r="D29" s="64">
        <v>0.84</v>
      </c>
      <c r="E29" s="28"/>
      <c r="F29" s="29"/>
      <c r="G29" s="31"/>
      <c r="H29" s="31"/>
      <c r="I29" s="56"/>
      <c r="J29" s="57"/>
      <c r="K29" s="58"/>
      <c r="L29" s="58"/>
      <c r="M29" s="37"/>
      <c r="N29" s="50"/>
      <c r="O29" s="38"/>
      <c r="P29" s="38"/>
      <c r="Q29" s="45"/>
      <c r="R29" s="78"/>
      <c r="S29" s="75">
        <v>440</v>
      </c>
      <c r="T29" s="75">
        <f t="shared" si="4"/>
        <v>369.59999999999997</v>
      </c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26" t="s">
        <v>49</v>
      </c>
      <c r="B30" s="26"/>
      <c r="C30" s="91">
        <v>6.65</v>
      </c>
      <c r="D30" s="64">
        <v>6.65</v>
      </c>
      <c r="E30" s="28"/>
      <c r="F30" s="29" t="s">
        <v>364</v>
      </c>
      <c r="G30" s="31">
        <v>278</v>
      </c>
      <c r="H30" s="31">
        <f>D30*G30</f>
        <v>1848.7</v>
      </c>
      <c r="I30" s="56"/>
      <c r="J30" s="57"/>
      <c r="K30" s="58"/>
      <c r="L30" s="58"/>
      <c r="M30" s="37"/>
      <c r="N30" s="50"/>
      <c r="O30" s="38"/>
      <c r="P30" s="38"/>
      <c r="Q30" s="45"/>
      <c r="R30" s="78"/>
      <c r="S30" s="75">
        <v>243</v>
      </c>
      <c r="T30" s="75">
        <f t="shared" si="4"/>
        <v>1615.95</v>
      </c>
      <c r="U30" s="68"/>
      <c r="V30" s="69"/>
      <c r="W30" s="70"/>
      <c r="X30" s="70"/>
      <c r="Y30" s="43"/>
      <c r="Z30" s="53"/>
      <c r="AA30" s="44"/>
      <c r="AB30" s="44"/>
    </row>
    <row r="31" spans="1:28" x14ac:dyDescent="0.25">
      <c r="A31" s="26" t="s">
        <v>234</v>
      </c>
      <c r="B31" s="26"/>
      <c r="C31" s="91">
        <v>2</v>
      </c>
      <c r="D31" s="64">
        <v>2</v>
      </c>
      <c r="E31" s="28"/>
      <c r="F31" s="29"/>
      <c r="G31" s="31"/>
      <c r="H31" s="31"/>
      <c r="I31" s="56"/>
      <c r="J31" s="57"/>
      <c r="K31" s="58"/>
      <c r="L31" s="58"/>
      <c r="M31" s="37"/>
      <c r="N31" s="50"/>
      <c r="O31" s="38"/>
      <c r="P31" s="38"/>
      <c r="Q31" s="45"/>
      <c r="R31" s="78" t="s">
        <v>364</v>
      </c>
      <c r="S31" s="75">
        <v>770</v>
      </c>
      <c r="T31" s="75">
        <f t="shared" si="4"/>
        <v>1540</v>
      </c>
      <c r="U31" s="68"/>
      <c r="V31" s="69"/>
      <c r="W31" s="70"/>
      <c r="X31" s="70"/>
      <c r="Y31" s="43"/>
      <c r="Z31" s="53"/>
      <c r="AA31" s="44"/>
      <c r="AB31" s="44"/>
    </row>
    <row r="32" spans="1:28" x14ac:dyDescent="0.25">
      <c r="A32" s="95" t="s">
        <v>274</v>
      </c>
      <c r="B32" s="95" t="s">
        <v>100</v>
      </c>
      <c r="C32" s="97">
        <v>1</v>
      </c>
      <c r="D32" s="96">
        <v>0</v>
      </c>
      <c r="E32" s="28"/>
      <c r="F32" s="29"/>
      <c r="G32" s="31"/>
      <c r="H32" s="31"/>
      <c r="I32" s="56"/>
      <c r="J32" s="57"/>
      <c r="K32" s="58"/>
      <c r="L32" s="58"/>
      <c r="M32" s="37"/>
      <c r="N32" s="50"/>
      <c r="O32" s="38"/>
      <c r="P32" s="38"/>
      <c r="Q32" s="45"/>
      <c r="R32" s="48"/>
      <c r="S32" s="46"/>
      <c r="T32" s="46"/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273</v>
      </c>
      <c r="B33" s="26" t="s">
        <v>100</v>
      </c>
      <c r="C33" s="91">
        <v>1</v>
      </c>
      <c r="D33" s="64">
        <v>1</v>
      </c>
      <c r="E33" s="28"/>
      <c r="F33" s="76" t="s">
        <v>364</v>
      </c>
      <c r="G33" s="73">
        <v>738</v>
      </c>
      <c r="H33" s="73">
        <f>D33*G33</f>
        <v>738</v>
      </c>
      <c r="I33" s="56"/>
      <c r="J33" s="57"/>
      <c r="K33" s="58"/>
      <c r="L33" s="58"/>
      <c r="M33" s="37"/>
      <c r="N33" s="50"/>
      <c r="O33" s="38"/>
      <c r="P33" s="38"/>
      <c r="Q33" s="45"/>
      <c r="R33" s="48" t="s">
        <v>364</v>
      </c>
      <c r="S33" s="46">
        <v>1720</v>
      </c>
      <c r="T33" s="46">
        <f t="shared" ref="T33:T36" si="5">D33*S33</f>
        <v>1720</v>
      </c>
      <c r="U33" s="68"/>
      <c r="V33" s="69"/>
      <c r="W33" s="70"/>
      <c r="X33" s="70"/>
      <c r="Y33" s="43"/>
      <c r="Z33" s="53"/>
      <c r="AA33" s="44"/>
      <c r="AB33" s="44"/>
    </row>
    <row r="34" spans="1:28" x14ac:dyDescent="0.25">
      <c r="A34" s="26" t="s">
        <v>52</v>
      </c>
      <c r="B34" s="26"/>
      <c r="C34" s="91">
        <v>1.76</v>
      </c>
      <c r="D34" s="64">
        <v>1.76</v>
      </c>
      <c r="E34" s="28"/>
      <c r="F34" s="29" t="s">
        <v>364</v>
      </c>
      <c r="G34" s="31">
        <v>338</v>
      </c>
      <c r="H34" s="31">
        <f>D34*G34</f>
        <v>594.88</v>
      </c>
      <c r="I34" s="56"/>
      <c r="J34" s="57"/>
      <c r="K34" s="58"/>
      <c r="L34" s="58"/>
      <c r="M34" s="37"/>
      <c r="N34" s="50"/>
      <c r="O34" s="38"/>
      <c r="P34" s="38"/>
      <c r="Q34" s="45"/>
      <c r="R34" s="48"/>
      <c r="S34" s="75">
        <v>560</v>
      </c>
      <c r="T34" s="75">
        <f t="shared" si="5"/>
        <v>985.6</v>
      </c>
      <c r="U34" s="68"/>
      <c r="V34" s="69"/>
      <c r="W34" s="70"/>
      <c r="X34" s="70"/>
      <c r="Y34" s="43"/>
      <c r="Z34" s="53"/>
      <c r="AA34" s="44"/>
      <c r="AB34" s="44"/>
    </row>
    <row r="35" spans="1:28" x14ac:dyDescent="0.25">
      <c r="A35" s="26" t="s">
        <v>236</v>
      </c>
      <c r="B35" s="26"/>
      <c r="C35" s="91">
        <v>1</v>
      </c>
      <c r="D35" s="64">
        <v>1</v>
      </c>
      <c r="E35" s="28"/>
      <c r="F35" s="29"/>
      <c r="G35" s="31"/>
      <c r="H35" s="31"/>
      <c r="I35" s="56"/>
      <c r="J35" s="57"/>
      <c r="K35" s="58"/>
      <c r="L35" s="58"/>
      <c r="M35" s="37"/>
      <c r="N35" s="50"/>
      <c r="O35" s="38"/>
      <c r="P35" s="38"/>
      <c r="Q35" s="45"/>
      <c r="R35" s="48"/>
      <c r="S35" s="75">
        <v>1411</v>
      </c>
      <c r="T35" s="75">
        <f t="shared" si="5"/>
        <v>1411</v>
      </c>
      <c r="U35" s="68"/>
      <c r="V35" s="69"/>
      <c r="W35" s="70"/>
      <c r="X35" s="70"/>
      <c r="Y35" s="43"/>
      <c r="Z35" s="53"/>
      <c r="AA35" s="44"/>
      <c r="AB35" s="44"/>
    </row>
    <row r="36" spans="1:28" x14ac:dyDescent="0.25">
      <c r="A36" s="26" t="s">
        <v>126</v>
      </c>
      <c r="B36" s="26"/>
      <c r="C36" s="91">
        <v>2</v>
      </c>
      <c r="D36" s="64">
        <v>2</v>
      </c>
      <c r="E36" s="28"/>
      <c r="F36" s="29"/>
      <c r="G36" s="31"/>
      <c r="H36" s="31"/>
      <c r="I36" s="56"/>
      <c r="J36" s="57"/>
      <c r="K36" s="58"/>
      <c r="L36" s="58"/>
      <c r="M36" s="37"/>
      <c r="N36" s="50"/>
      <c r="O36" s="38"/>
      <c r="P36" s="38"/>
      <c r="Q36" s="45"/>
      <c r="R36" s="48"/>
      <c r="S36" s="75">
        <v>658</v>
      </c>
      <c r="T36" s="75">
        <f t="shared" si="5"/>
        <v>1316</v>
      </c>
      <c r="U36" s="68"/>
      <c r="V36" s="69"/>
      <c r="W36" s="70"/>
      <c r="X36" s="70"/>
      <c r="Y36" s="43"/>
      <c r="Z36" s="53"/>
      <c r="AA36" s="44"/>
      <c r="AB36" s="44"/>
    </row>
    <row r="37" spans="1:28" x14ac:dyDescent="0.25">
      <c r="A37" s="95" t="s">
        <v>269</v>
      </c>
      <c r="B37" s="95" t="s">
        <v>100</v>
      </c>
      <c r="C37" s="97">
        <v>0.46</v>
      </c>
      <c r="D37" s="96">
        <v>0</v>
      </c>
      <c r="E37" s="28"/>
      <c r="F37" s="29"/>
      <c r="G37" s="31"/>
      <c r="H37" s="31"/>
      <c r="I37" s="56"/>
      <c r="J37" s="57"/>
      <c r="K37" s="58"/>
      <c r="L37" s="58"/>
      <c r="M37" s="37"/>
      <c r="N37" s="50"/>
      <c r="O37" s="38"/>
      <c r="P37" s="38"/>
      <c r="Q37" s="45"/>
      <c r="R37" s="48"/>
      <c r="S37" s="46"/>
      <c r="T37" s="46"/>
      <c r="U37" s="68"/>
      <c r="V37" s="69"/>
      <c r="W37" s="70"/>
      <c r="X37" s="70"/>
      <c r="Y37" s="43"/>
      <c r="Z37" s="53"/>
      <c r="AA37" s="44"/>
      <c r="AB37" s="44"/>
    </row>
    <row r="38" spans="1:28" x14ac:dyDescent="0.25">
      <c r="A38" s="26" t="s">
        <v>270</v>
      </c>
      <c r="B38" s="26" t="s">
        <v>100</v>
      </c>
      <c r="C38" s="91">
        <v>0.43</v>
      </c>
      <c r="D38" s="64">
        <v>0.43</v>
      </c>
      <c r="E38" s="28"/>
      <c r="F38" s="29"/>
      <c r="G38" s="73">
        <v>438</v>
      </c>
      <c r="H38" s="73">
        <f>D38*G38</f>
        <v>188.34</v>
      </c>
      <c r="I38" s="56"/>
      <c r="J38" s="57"/>
      <c r="K38" s="58"/>
      <c r="L38" s="58"/>
      <c r="M38" s="37"/>
      <c r="N38" s="50"/>
      <c r="O38" s="38"/>
      <c r="P38" s="38"/>
      <c r="Q38" s="45"/>
      <c r="R38" s="48"/>
      <c r="S38" s="46"/>
      <c r="T38" s="46"/>
      <c r="U38" s="68"/>
      <c r="V38" s="69"/>
      <c r="W38" s="70"/>
      <c r="X38" s="70"/>
      <c r="Y38" s="43"/>
      <c r="Z38" s="53"/>
      <c r="AA38" s="44"/>
      <c r="AB38" s="44"/>
    </row>
    <row r="39" spans="1:28" x14ac:dyDescent="0.25">
      <c r="A39" s="26" t="s">
        <v>271</v>
      </c>
      <c r="B39" s="26" t="s">
        <v>100</v>
      </c>
      <c r="C39" s="91">
        <v>0.28000000000000003</v>
      </c>
      <c r="D39" s="64">
        <v>0.28000000000000003</v>
      </c>
      <c r="E39" s="28"/>
      <c r="F39" s="29" t="s">
        <v>364</v>
      </c>
      <c r="G39" s="31">
        <v>480</v>
      </c>
      <c r="H39" s="31">
        <f>D39*G39</f>
        <v>134.4</v>
      </c>
      <c r="I39" s="56"/>
      <c r="J39" s="57"/>
      <c r="K39" s="58"/>
      <c r="L39" s="58"/>
      <c r="M39" s="37"/>
      <c r="N39" s="50"/>
      <c r="O39" s="38"/>
      <c r="P39" s="38"/>
      <c r="Q39" s="45"/>
      <c r="R39" s="48"/>
      <c r="S39" s="75">
        <v>920</v>
      </c>
      <c r="T39" s="75">
        <f t="shared" ref="T39:T41" si="6">D39*S39</f>
        <v>257.60000000000002</v>
      </c>
      <c r="U39" s="68"/>
      <c r="V39" s="69"/>
      <c r="W39" s="70"/>
      <c r="X39" s="70"/>
      <c r="Y39" s="43"/>
      <c r="Z39" s="53"/>
      <c r="AA39" s="44"/>
      <c r="AB39" s="44"/>
    </row>
    <row r="40" spans="1:28" x14ac:dyDescent="0.25">
      <c r="A40" s="26" t="s">
        <v>272</v>
      </c>
      <c r="B40" s="26" t="s">
        <v>100</v>
      </c>
      <c r="C40" s="91">
        <v>1</v>
      </c>
      <c r="D40" s="64">
        <v>1</v>
      </c>
      <c r="E40" s="28"/>
      <c r="F40" s="29"/>
      <c r="G40" s="31"/>
      <c r="H40" s="31"/>
      <c r="I40" s="56"/>
      <c r="J40" s="57"/>
      <c r="K40" s="58"/>
      <c r="L40" s="58"/>
      <c r="M40" s="37"/>
      <c r="N40" s="50"/>
      <c r="O40" s="38"/>
      <c r="P40" s="38"/>
      <c r="Q40" s="45"/>
      <c r="R40" s="78" t="s">
        <v>364</v>
      </c>
      <c r="S40" s="75">
        <v>1190</v>
      </c>
      <c r="T40" s="75">
        <f t="shared" si="6"/>
        <v>1190</v>
      </c>
      <c r="U40" s="68"/>
      <c r="V40" s="69"/>
      <c r="W40" s="70"/>
      <c r="X40" s="70"/>
      <c r="Y40" s="43"/>
      <c r="Z40" s="53"/>
      <c r="AA40" s="44"/>
      <c r="AB40" s="44"/>
    </row>
    <row r="41" spans="1:28" x14ac:dyDescent="0.25">
      <c r="A41" s="26" t="s">
        <v>268</v>
      </c>
      <c r="B41" s="26" t="s">
        <v>100</v>
      </c>
      <c r="C41" s="91">
        <v>0.52</v>
      </c>
      <c r="D41" s="64">
        <v>0.52</v>
      </c>
      <c r="E41" s="28"/>
      <c r="F41" s="29"/>
      <c r="G41" s="31"/>
      <c r="H41" s="31"/>
      <c r="I41" s="56"/>
      <c r="J41" s="57"/>
      <c r="K41" s="58"/>
      <c r="L41" s="58"/>
      <c r="M41" s="37"/>
      <c r="N41" s="50"/>
      <c r="O41" s="38"/>
      <c r="P41" s="38"/>
      <c r="Q41" s="45"/>
      <c r="R41" s="78" t="s">
        <v>364</v>
      </c>
      <c r="S41" s="75">
        <v>820</v>
      </c>
      <c r="T41" s="75">
        <f t="shared" si="6"/>
        <v>426.40000000000003</v>
      </c>
      <c r="U41" s="68"/>
      <c r="V41" s="69"/>
      <c r="W41" s="70"/>
      <c r="X41" s="70"/>
      <c r="Y41" s="43"/>
      <c r="Z41" s="53"/>
      <c r="AA41" s="44"/>
      <c r="AB41" s="44"/>
    </row>
    <row r="42" spans="1:28" x14ac:dyDescent="0.25">
      <c r="A42" s="95" t="s">
        <v>56</v>
      </c>
      <c r="B42" s="95" t="s">
        <v>100</v>
      </c>
      <c r="C42" s="97">
        <v>0.56999999999999995</v>
      </c>
      <c r="D42" s="96">
        <v>0</v>
      </c>
      <c r="E42" s="28"/>
      <c r="F42" s="29"/>
      <c r="G42" s="31"/>
      <c r="H42" s="31"/>
      <c r="I42" s="56"/>
      <c r="J42" s="57"/>
      <c r="K42" s="58"/>
      <c r="L42" s="58"/>
      <c r="M42" s="37"/>
      <c r="N42" s="50"/>
      <c r="O42" s="38"/>
      <c r="P42" s="38"/>
      <c r="Q42" s="45"/>
      <c r="R42" s="48"/>
      <c r="S42" s="46"/>
      <c r="T42" s="46"/>
      <c r="U42" s="68"/>
      <c r="V42" s="69"/>
      <c r="W42" s="70"/>
      <c r="X42" s="70"/>
      <c r="Y42" s="43"/>
      <c r="Z42" s="53"/>
      <c r="AA42" s="44"/>
      <c r="AB42" s="44"/>
    </row>
    <row r="43" spans="1:28" x14ac:dyDescent="0.25">
      <c r="A43" s="26" t="s">
        <v>267</v>
      </c>
      <c r="B43" s="26" t="s">
        <v>100</v>
      </c>
      <c r="C43" s="91">
        <v>1</v>
      </c>
      <c r="D43" s="64">
        <v>1</v>
      </c>
      <c r="E43" s="28"/>
      <c r="F43" s="29"/>
      <c r="G43" s="31"/>
      <c r="H43" s="31"/>
      <c r="I43" s="56"/>
      <c r="J43" s="57"/>
      <c r="K43" s="58"/>
      <c r="L43" s="58"/>
      <c r="M43" s="37"/>
      <c r="N43" s="50"/>
      <c r="O43" s="38"/>
      <c r="P43" s="38"/>
      <c r="Q43" s="45"/>
      <c r="R43" s="48"/>
      <c r="S43" s="75">
        <v>1520</v>
      </c>
      <c r="T43" s="75">
        <f t="shared" ref="T43:T50" si="7">D43*S43</f>
        <v>1520</v>
      </c>
      <c r="U43" s="68"/>
      <c r="V43" s="69"/>
      <c r="W43" s="70"/>
      <c r="X43" s="70"/>
      <c r="Y43" s="43"/>
      <c r="Z43" s="53"/>
      <c r="AA43" s="44"/>
      <c r="AB43" s="44"/>
    </row>
    <row r="44" spans="1:28" x14ac:dyDescent="0.25">
      <c r="A44" s="26" t="s">
        <v>58</v>
      </c>
      <c r="B44" s="26"/>
      <c r="C44" s="91">
        <v>0.26</v>
      </c>
      <c r="D44" s="64">
        <v>0.26</v>
      </c>
      <c r="E44" s="28"/>
      <c r="F44" s="29"/>
      <c r="G44" s="31"/>
      <c r="H44" s="31"/>
      <c r="I44" s="56"/>
      <c r="J44" s="57"/>
      <c r="K44" s="58"/>
      <c r="L44" s="58"/>
      <c r="M44" s="37"/>
      <c r="N44" s="50"/>
      <c r="O44" s="38"/>
      <c r="P44" s="38"/>
      <c r="Q44" s="45"/>
      <c r="R44" s="48"/>
      <c r="S44" s="75">
        <v>1220</v>
      </c>
      <c r="T44" s="75">
        <f t="shared" si="7"/>
        <v>317.2</v>
      </c>
      <c r="U44" s="68"/>
      <c r="V44" s="69"/>
      <c r="W44" s="70"/>
      <c r="X44" s="70"/>
      <c r="Y44" s="43"/>
      <c r="Z44" s="53"/>
      <c r="AA44" s="44"/>
      <c r="AB44" s="44"/>
    </row>
    <row r="45" spans="1:28" x14ac:dyDescent="0.25">
      <c r="A45" s="26" t="s">
        <v>59</v>
      </c>
      <c r="B45" s="26"/>
      <c r="C45" s="91">
        <v>0.14000000000000001</v>
      </c>
      <c r="D45" s="64">
        <v>0.14000000000000001</v>
      </c>
      <c r="E45" s="28"/>
      <c r="F45" s="29"/>
      <c r="G45" s="31"/>
      <c r="H45" s="31"/>
      <c r="I45" s="56"/>
      <c r="J45" s="57"/>
      <c r="K45" s="58"/>
      <c r="L45" s="58"/>
      <c r="M45" s="37"/>
      <c r="N45" s="50"/>
      <c r="O45" s="38"/>
      <c r="P45" s="38"/>
      <c r="Q45" s="45"/>
      <c r="R45" s="48"/>
      <c r="S45" s="75">
        <v>670</v>
      </c>
      <c r="T45" s="75">
        <f t="shared" si="7"/>
        <v>93.800000000000011</v>
      </c>
      <c r="U45" s="68"/>
      <c r="V45" s="69"/>
      <c r="W45" s="70"/>
      <c r="X45" s="70"/>
      <c r="Y45" s="43"/>
      <c r="Z45" s="53"/>
      <c r="AA45" s="44"/>
      <c r="AB45" s="44"/>
    </row>
    <row r="46" spans="1:28" x14ac:dyDescent="0.25">
      <c r="A46" s="26" t="s">
        <v>132</v>
      </c>
      <c r="B46" s="26"/>
      <c r="C46" s="91">
        <v>3</v>
      </c>
      <c r="D46" s="64">
        <v>3</v>
      </c>
      <c r="E46" s="28"/>
      <c r="F46" s="29"/>
      <c r="G46" s="31"/>
      <c r="H46" s="31"/>
      <c r="I46" s="56"/>
      <c r="J46" s="57"/>
      <c r="K46" s="58"/>
      <c r="L46" s="58"/>
      <c r="M46" s="37"/>
      <c r="N46" s="50"/>
      <c r="O46" s="72">
        <v>178</v>
      </c>
      <c r="P46" s="72">
        <f>D46*O46</f>
        <v>534</v>
      </c>
      <c r="Q46" s="45"/>
      <c r="R46" s="48"/>
      <c r="S46" s="46">
        <v>580</v>
      </c>
      <c r="T46" s="46">
        <f t="shared" si="7"/>
        <v>1740</v>
      </c>
      <c r="U46" s="68"/>
      <c r="V46" s="69"/>
      <c r="W46" s="70"/>
      <c r="X46" s="70"/>
      <c r="Y46" s="43"/>
      <c r="Z46" s="53"/>
      <c r="AA46" s="44"/>
      <c r="AB46" s="44"/>
    </row>
    <row r="47" spans="1:28" x14ac:dyDescent="0.25">
      <c r="A47" s="26" t="s">
        <v>266</v>
      </c>
      <c r="B47" s="26" t="s">
        <v>100</v>
      </c>
      <c r="C47" s="91">
        <v>4.66</v>
      </c>
      <c r="D47" s="64">
        <v>4.66</v>
      </c>
      <c r="E47" s="28"/>
      <c r="F47" s="29" t="s">
        <v>364</v>
      </c>
      <c r="G47" s="31">
        <v>388</v>
      </c>
      <c r="H47" s="31">
        <f>D47*G47</f>
        <v>1808.0800000000002</v>
      </c>
      <c r="I47" s="56"/>
      <c r="J47" s="57"/>
      <c r="K47" s="58"/>
      <c r="L47" s="58"/>
      <c r="M47" s="37"/>
      <c r="N47" s="50"/>
      <c r="O47" s="72">
        <v>465</v>
      </c>
      <c r="P47" s="72">
        <f>D47*O47</f>
        <v>2166.9</v>
      </c>
      <c r="Q47" s="45"/>
      <c r="R47" s="48" t="s">
        <v>364</v>
      </c>
      <c r="S47" s="46">
        <v>760</v>
      </c>
      <c r="T47" s="46">
        <f t="shared" si="7"/>
        <v>3541.6</v>
      </c>
      <c r="U47" s="68"/>
      <c r="V47" s="69"/>
      <c r="W47" s="70"/>
      <c r="X47" s="70"/>
      <c r="Y47" s="43"/>
      <c r="Z47" s="53"/>
      <c r="AA47" s="44"/>
      <c r="AB47" s="44"/>
    </row>
    <row r="48" spans="1:28" x14ac:dyDescent="0.25">
      <c r="A48" s="26" t="s">
        <v>135</v>
      </c>
      <c r="B48" s="26"/>
      <c r="C48" s="91">
        <v>4</v>
      </c>
      <c r="D48" s="64">
        <v>4</v>
      </c>
      <c r="E48" s="28"/>
      <c r="F48" s="29"/>
      <c r="G48" s="31"/>
      <c r="H48" s="31"/>
      <c r="I48" s="56"/>
      <c r="J48" s="57"/>
      <c r="K48" s="58"/>
      <c r="L48" s="58"/>
      <c r="M48" s="37"/>
      <c r="N48" s="50"/>
      <c r="O48" s="38"/>
      <c r="P48" s="38"/>
      <c r="Q48" s="45"/>
      <c r="R48" s="48"/>
      <c r="S48" s="75">
        <v>654</v>
      </c>
      <c r="T48" s="75">
        <f t="shared" si="7"/>
        <v>2616</v>
      </c>
      <c r="U48" s="68"/>
      <c r="V48" s="69"/>
      <c r="W48" s="70"/>
      <c r="X48" s="70"/>
      <c r="Y48" s="43"/>
      <c r="Z48" s="53"/>
      <c r="AA48" s="44"/>
      <c r="AB48" s="44"/>
    </row>
    <row r="49" spans="1:28" x14ac:dyDescent="0.25">
      <c r="A49" s="26" t="s">
        <v>63</v>
      </c>
      <c r="B49" s="26" t="s">
        <v>100</v>
      </c>
      <c r="C49" s="91">
        <v>1.24</v>
      </c>
      <c r="D49" s="64">
        <v>1.24</v>
      </c>
      <c r="E49" s="28"/>
      <c r="F49" s="29" t="s">
        <v>364</v>
      </c>
      <c r="G49" s="31">
        <v>268</v>
      </c>
      <c r="H49" s="31">
        <f>D49*G49</f>
        <v>332.32</v>
      </c>
      <c r="I49" s="56"/>
      <c r="J49" s="57"/>
      <c r="K49" s="58"/>
      <c r="L49" s="58"/>
      <c r="M49" s="37"/>
      <c r="N49" s="50"/>
      <c r="O49" s="38"/>
      <c r="P49" s="38"/>
      <c r="Q49" s="45"/>
      <c r="R49" s="48"/>
      <c r="S49" s="75">
        <v>690</v>
      </c>
      <c r="T49" s="75">
        <f t="shared" si="7"/>
        <v>855.6</v>
      </c>
      <c r="U49" s="68"/>
      <c r="V49" s="69"/>
      <c r="W49" s="70"/>
      <c r="X49" s="70"/>
      <c r="Y49" s="43"/>
      <c r="Z49" s="53"/>
      <c r="AA49" s="44"/>
      <c r="AB49" s="44"/>
    </row>
    <row r="50" spans="1:28" x14ac:dyDescent="0.25">
      <c r="A50" s="26" t="s">
        <v>64</v>
      </c>
      <c r="B50" s="26" t="s">
        <v>100</v>
      </c>
      <c r="C50" s="91">
        <v>0.43</v>
      </c>
      <c r="D50" s="64">
        <v>0.43</v>
      </c>
      <c r="E50" s="28"/>
      <c r="F50" s="29" t="s">
        <v>364</v>
      </c>
      <c r="G50" s="31">
        <v>738</v>
      </c>
      <c r="H50" s="31">
        <f>D50*G50</f>
        <v>317.33999999999997</v>
      </c>
      <c r="I50" s="56"/>
      <c r="J50" s="57"/>
      <c r="K50" s="58"/>
      <c r="L50" s="58"/>
      <c r="M50" s="37"/>
      <c r="N50" s="50"/>
      <c r="O50" s="38"/>
      <c r="P50" s="38"/>
      <c r="Q50" s="45"/>
      <c r="R50" s="48"/>
      <c r="S50" s="75">
        <v>690</v>
      </c>
      <c r="T50" s="75">
        <f t="shared" si="7"/>
        <v>296.7</v>
      </c>
      <c r="U50" s="68"/>
      <c r="V50" s="69"/>
      <c r="W50" s="70"/>
      <c r="X50" s="70"/>
      <c r="Y50" s="43"/>
      <c r="Z50" s="53"/>
      <c r="AA50" s="44"/>
      <c r="AB50" s="44"/>
    </row>
    <row r="51" spans="1:28" x14ac:dyDescent="0.25">
      <c r="A51" s="26" t="s">
        <v>142</v>
      </c>
      <c r="B51" s="26"/>
      <c r="C51" s="91">
        <v>2</v>
      </c>
      <c r="D51" s="64">
        <v>2</v>
      </c>
      <c r="E51" s="28"/>
      <c r="F51" s="76" t="s">
        <v>364</v>
      </c>
      <c r="G51" s="73">
        <v>1398</v>
      </c>
      <c r="H51" s="73">
        <f>D51*G51</f>
        <v>2796</v>
      </c>
      <c r="I51" s="56"/>
      <c r="J51" s="57"/>
      <c r="K51" s="58"/>
      <c r="L51" s="58"/>
      <c r="M51" s="37"/>
      <c r="N51" s="50"/>
      <c r="O51" s="38"/>
      <c r="P51" s="38"/>
      <c r="Q51" s="45"/>
      <c r="R51" s="48"/>
      <c r="S51" s="46"/>
      <c r="T51" s="46"/>
      <c r="U51" s="68"/>
      <c r="V51" s="69"/>
      <c r="W51" s="70"/>
      <c r="X51" s="70"/>
      <c r="Y51" s="43"/>
      <c r="Z51" s="53"/>
      <c r="AA51" s="44"/>
      <c r="AB51" s="44"/>
    </row>
    <row r="52" spans="1:28" x14ac:dyDescent="0.25">
      <c r="A52" s="95" t="s">
        <v>144</v>
      </c>
      <c r="B52" s="95"/>
      <c r="C52" s="97">
        <v>4</v>
      </c>
      <c r="D52" s="96">
        <v>0</v>
      </c>
      <c r="E52" s="28"/>
      <c r="F52" s="29"/>
      <c r="G52" s="31"/>
      <c r="H52" s="31"/>
      <c r="I52" s="56"/>
      <c r="J52" s="57"/>
      <c r="K52" s="58"/>
      <c r="L52" s="58"/>
      <c r="M52" s="37"/>
      <c r="N52" s="50"/>
      <c r="O52" s="38"/>
      <c r="P52" s="38"/>
      <c r="Q52" s="45"/>
      <c r="R52" s="48"/>
      <c r="S52" s="46"/>
      <c r="T52" s="46"/>
      <c r="U52" s="68"/>
      <c r="V52" s="69"/>
      <c r="W52" s="70"/>
      <c r="X52" s="70"/>
      <c r="Y52" s="43"/>
      <c r="Z52" s="53"/>
      <c r="AA52" s="44"/>
      <c r="AB52" s="44"/>
    </row>
    <row r="53" spans="1:28" x14ac:dyDescent="0.25">
      <c r="A53" s="95" t="s">
        <v>145</v>
      </c>
      <c r="B53" s="95"/>
      <c r="C53" s="97">
        <v>3</v>
      </c>
      <c r="D53" s="96">
        <v>0</v>
      </c>
      <c r="E53" s="28"/>
      <c r="F53" s="29"/>
      <c r="G53" s="31"/>
      <c r="H53" s="31"/>
      <c r="I53" s="56"/>
      <c r="J53" s="57"/>
      <c r="K53" s="58"/>
      <c r="L53" s="58"/>
      <c r="M53" s="37"/>
      <c r="N53" s="50"/>
      <c r="O53" s="38"/>
      <c r="P53" s="38"/>
      <c r="Q53" s="45"/>
      <c r="R53" s="48"/>
      <c r="S53" s="46"/>
      <c r="T53" s="46"/>
      <c r="U53" s="68"/>
      <c r="V53" s="69"/>
      <c r="W53" s="70"/>
      <c r="X53" s="70"/>
      <c r="Y53" s="43"/>
      <c r="Z53" s="53"/>
      <c r="AA53" s="44"/>
      <c r="AB53" s="44"/>
    </row>
    <row r="54" spans="1:28" x14ac:dyDescent="0.25">
      <c r="A54" s="95" t="s">
        <v>67</v>
      </c>
      <c r="B54" s="95"/>
      <c r="C54" s="97">
        <v>3</v>
      </c>
      <c r="D54" s="96">
        <v>0</v>
      </c>
      <c r="E54" s="28"/>
      <c r="F54" s="29"/>
      <c r="G54" s="31"/>
      <c r="H54" s="31"/>
      <c r="I54" s="56"/>
      <c r="J54" s="57"/>
      <c r="K54" s="58"/>
      <c r="L54" s="58"/>
      <c r="M54" s="37"/>
      <c r="N54" s="50"/>
      <c r="O54" s="38"/>
      <c r="P54" s="38"/>
      <c r="Q54" s="45"/>
      <c r="R54" s="48"/>
      <c r="S54" s="46"/>
      <c r="T54" s="46"/>
      <c r="U54" s="68"/>
      <c r="V54" s="69"/>
      <c r="W54" s="70"/>
      <c r="X54" s="70"/>
      <c r="Y54" s="43"/>
      <c r="Z54" s="53"/>
      <c r="AA54" s="44"/>
      <c r="AB54" s="44"/>
    </row>
    <row r="55" spans="1:28" x14ac:dyDescent="0.25">
      <c r="A55" s="26" t="s">
        <v>69</v>
      </c>
      <c r="B55" s="26"/>
      <c r="C55" s="91">
        <v>2</v>
      </c>
      <c r="D55" s="64">
        <v>2</v>
      </c>
      <c r="E55" s="28"/>
      <c r="F55" s="29"/>
      <c r="G55" s="31"/>
      <c r="H55" s="31"/>
      <c r="I55" s="56"/>
      <c r="J55" s="57"/>
      <c r="K55" s="58"/>
      <c r="L55" s="58"/>
      <c r="M55" s="37"/>
      <c r="N55" s="50"/>
      <c r="O55" s="38"/>
      <c r="P55" s="38"/>
      <c r="Q55" s="45"/>
      <c r="R55" s="48"/>
      <c r="S55" s="75">
        <v>820</v>
      </c>
      <c r="T55" s="75">
        <f t="shared" ref="T55:T59" si="8">D55*S55</f>
        <v>1640</v>
      </c>
      <c r="U55" s="68"/>
      <c r="V55" s="69"/>
      <c r="W55" s="70"/>
      <c r="X55" s="70"/>
      <c r="Y55" s="43"/>
      <c r="Z55" s="53"/>
      <c r="AA55" s="44"/>
      <c r="AB55" s="44"/>
    </row>
    <row r="56" spans="1:28" x14ac:dyDescent="0.25">
      <c r="A56" s="26" t="s">
        <v>149</v>
      </c>
      <c r="B56" s="26"/>
      <c r="C56" s="91">
        <v>1</v>
      </c>
      <c r="D56" s="64">
        <v>1</v>
      </c>
      <c r="E56" s="28"/>
      <c r="F56" s="29"/>
      <c r="G56" s="31"/>
      <c r="H56" s="31"/>
      <c r="I56" s="56"/>
      <c r="J56" s="57"/>
      <c r="K56" s="58"/>
      <c r="L56" s="58"/>
      <c r="M56" s="37"/>
      <c r="N56" s="50"/>
      <c r="O56" s="38"/>
      <c r="P56" s="38"/>
      <c r="Q56" s="45"/>
      <c r="R56" s="78" t="s">
        <v>364</v>
      </c>
      <c r="S56" s="75">
        <v>3115</v>
      </c>
      <c r="T56" s="75">
        <f t="shared" si="8"/>
        <v>3115</v>
      </c>
      <c r="U56" s="68"/>
      <c r="V56" s="69"/>
      <c r="W56" s="70"/>
      <c r="X56" s="70"/>
      <c r="Y56" s="43"/>
      <c r="Z56" s="53" t="s">
        <v>364</v>
      </c>
      <c r="AA56" s="44">
        <v>4800</v>
      </c>
      <c r="AB56" s="44">
        <f>D56*AA56</f>
        <v>4800</v>
      </c>
    </row>
    <row r="57" spans="1:28" x14ac:dyDescent="0.25">
      <c r="A57" s="26" t="s">
        <v>150</v>
      </c>
      <c r="B57" s="26"/>
      <c r="C57" s="91">
        <v>0.12</v>
      </c>
      <c r="D57" s="64">
        <v>0.12</v>
      </c>
      <c r="E57" s="28"/>
      <c r="F57" s="29"/>
      <c r="G57" s="31"/>
      <c r="H57" s="31"/>
      <c r="I57" s="56"/>
      <c r="J57" s="57"/>
      <c r="K57" s="58"/>
      <c r="L57" s="58"/>
      <c r="M57" s="37"/>
      <c r="N57" s="50"/>
      <c r="O57" s="38"/>
      <c r="P57" s="38"/>
      <c r="Q57" s="45"/>
      <c r="R57" s="78"/>
      <c r="S57" s="75">
        <v>1800</v>
      </c>
      <c r="T57" s="75">
        <f t="shared" si="8"/>
        <v>216</v>
      </c>
      <c r="U57" s="68"/>
      <c r="V57" s="69"/>
      <c r="W57" s="70"/>
      <c r="X57" s="70"/>
      <c r="Y57" s="43"/>
      <c r="Z57" s="53"/>
      <c r="AA57" s="44"/>
      <c r="AB57" s="44"/>
    </row>
    <row r="58" spans="1:28" x14ac:dyDescent="0.25">
      <c r="A58" s="26" t="s">
        <v>154</v>
      </c>
      <c r="B58" s="26"/>
      <c r="C58" s="91">
        <v>1</v>
      </c>
      <c r="D58" s="64">
        <v>1</v>
      </c>
      <c r="E58" s="28"/>
      <c r="F58" s="29"/>
      <c r="G58" s="31"/>
      <c r="H58" s="31"/>
      <c r="I58" s="56"/>
      <c r="J58" s="57"/>
      <c r="K58" s="58"/>
      <c r="L58" s="58"/>
      <c r="M58" s="37"/>
      <c r="N58" s="50"/>
      <c r="O58" s="38"/>
      <c r="P58" s="38"/>
      <c r="Q58" s="45"/>
      <c r="R58" s="78"/>
      <c r="S58" s="75">
        <v>3800</v>
      </c>
      <c r="T58" s="75">
        <f t="shared" si="8"/>
        <v>3800</v>
      </c>
      <c r="U58" s="68"/>
      <c r="V58" s="69"/>
      <c r="W58" s="70"/>
      <c r="X58" s="70"/>
      <c r="Y58" s="43"/>
      <c r="Z58" s="53"/>
      <c r="AA58" s="44"/>
      <c r="AB58" s="44"/>
    </row>
    <row r="59" spans="1:28" x14ac:dyDescent="0.25">
      <c r="A59" s="26" t="s">
        <v>156</v>
      </c>
      <c r="B59" s="26"/>
      <c r="C59" s="91">
        <v>12.35</v>
      </c>
      <c r="D59" s="64">
        <v>12.35</v>
      </c>
      <c r="E59" s="28"/>
      <c r="F59" s="29"/>
      <c r="G59" s="31"/>
      <c r="H59" s="31"/>
      <c r="I59" s="56"/>
      <c r="J59" s="57"/>
      <c r="K59" s="58"/>
      <c r="L59" s="58"/>
      <c r="M59" s="37"/>
      <c r="N59" s="50"/>
      <c r="O59" s="72">
        <v>395</v>
      </c>
      <c r="P59" s="72">
        <f>D59*O59</f>
        <v>4878.25</v>
      </c>
      <c r="Q59" s="45"/>
      <c r="R59" s="48"/>
      <c r="S59" s="46">
        <v>472</v>
      </c>
      <c r="T59" s="46">
        <f t="shared" si="8"/>
        <v>5829.2</v>
      </c>
      <c r="U59" s="68"/>
      <c r="V59" s="69"/>
      <c r="W59" s="70">
        <v>400</v>
      </c>
      <c r="X59" s="70">
        <f>D59*W59</f>
        <v>4940</v>
      </c>
      <c r="Y59" s="43"/>
      <c r="Z59" s="53"/>
      <c r="AA59" s="44"/>
      <c r="AB59" s="44"/>
    </row>
    <row r="60" spans="1:28" x14ac:dyDescent="0.25">
      <c r="A60" s="95" t="s">
        <v>240</v>
      </c>
      <c r="B60" s="95"/>
      <c r="C60" s="97">
        <v>1</v>
      </c>
      <c r="D60" s="96">
        <v>0</v>
      </c>
      <c r="E60" s="28"/>
      <c r="F60" s="29"/>
      <c r="G60" s="31"/>
      <c r="H60" s="31"/>
      <c r="I60" s="56"/>
      <c r="J60" s="57"/>
      <c r="K60" s="58"/>
      <c r="L60" s="58"/>
      <c r="M60" s="37"/>
      <c r="N60" s="50"/>
      <c r="O60" s="38"/>
      <c r="P60" s="38"/>
      <c r="Q60" s="45"/>
      <c r="R60" s="48"/>
      <c r="S60" s="46"/>
      <c r="T60" s="46"/>
      <c r="U60" s="68"/>
      <c r="V60" s="69"/>
      <c r="W60" s="70"/>
      <c r="X60" s="70"/>
      <c r="Y60" s="43"/>
      <c r="Z60" s="53"/>
      <c r="AA60" s="44"/>
      <c r="AB60" s="44"/>
    </row>
    <row r="61" spans="1:28" x14ac:dyDescent="0.25">
      <c r="A61" s="26" t="s">
        <v>161</v>
      </c>
      <c r="B61" s="26"/>
      <c r="C61" s="91">
        <v>1</v>
      </c>
      <c r="D61" s="64">
        <v>1</v>
      </c>
      <c r="E61" s="28"/>
      <c r="F61" s="29"/>
      <c r="G61" s="31"/>
      <c r="H61" s="31"/>
      <c r="I61" s="56"/>
      <c r="J61" s="57"/>
      <c r="K61" s="58"/>
      <c r="L61" s="58"/>
      <c r="M61" s="37"/>
      <c r="N61" s="50"/>
      <c r="O61" s="72">
        <v>1015</v>
      </c>
      <c r="P61" s="72">
        <f>D61*O61</f>
        <v>1015</v>
      </c>
      <c r="Q61" s="45"/>
      <c r="R61" s="48"/>
      <c r="S61" s="46">
        <v>1610</v>
      </c>
      <c r="T61" s="46">
        <f t="shared" ref="T61:T66" si="9">D61*S61</f>
        <v>1610</v>
      </c>
      <c r="U61" s="68"/>
      <c r="V61" s="69"/>
      <c r="W61" s="70"/>
      <c r="X61" s="70"/>
      <c r="Y61" s="43"/>
      <c r="Z61" s="53"/>
      <c r="AA61" s="44"/>
      <c r="AB61" s="44"/>
    </row>
    <row r="62" spans="1:28" x14ac:dyDescent="0.25">
      <c r="A62" s="26" t="s">
        <v>163</v>
      </c>
      <c r="B62" s="26"/>
      <c r="C62" s="91">
        <v>1</v>
      </c>
      <c r="D62" s="64">
        <v>1</v>
      </c>
      <c r="E62" s="28"/>
      <c r="F62" s="29"/>
      <c r="G62" s="31"/>
      <c r="H62" s="31"/>
      <c r="I62" s="56"/>
      <c r="J62" s="57"/>
      <c r="K62" s="58"/>
      <c r="L62" s="58"/>
      <c r="M62" s="37"/>
      <c r="N62" s="50"/>
      <c r="O62" s="38"/>
      <c r="P62" s="38"/>
      <c r="Q62" s="45"/>
      <c r="R62" s="48"/>
      <c r="S62" s="75">
        <v>1610</v>
      </c>
      <c r="T62" s="75">
        <f t="shared" si="9"/>
        <v>1610</v>
      </c>
      <c r="U62" s="68"/>
      <c r="V62" s="69"/>
      <c r="W62" s="70"/>
      <c r="X62" s="70"/>
      <c r="Y62" s="43"/>
      <c r="Z62" s="53"/>
      <c r="AA62" s="44"/>
      <c r="AB62" s="44"/>
    </row>
    <row r="63" spans="1:28" x14ac:dyDescent="0.25">
      <c r="A63" s="26" t="s">
        <v>241</v>
      </c>
      <c r="B63" s="26"/>
      <c r="C63" s="91">
        <v>4.75</v>
      </c>
      <c r="D63" s="64">
        <v>4.75</v>
      </c>
      <c r="E63" s="28"/>
      <c r="F63" s="29"/>
      <c r="G63" s="31"/>
      <c r="H63" s="31"/>
      <c r="I63" s="56"/>
      <c r="J63" s="57"/>
      <c r="K63" s="58"/>
      <c r="L63" s="58"/>
      <c r="M63" s="37"/>
      <c r="N63" s="50"/>
      <c r="O63" s="38"/>
      <c r="P63" s="38"/>
      <c r="Q63" s="45"/>
      <c r="R63" s="48"/>
      <c r="S63" s="75">
        <v>210</v>
      </c>
      <c r="T63" s="75">
        <f t="shared" si="9"/>
        <v>997.5</v>
      </c>
      <c r="U63" s="68"/>
      <c r="V63" s="69"/>
      <c r="W63" s="70">
        <v>320</v>
      </c>
      <c r="X63" s="70">
        <f>D63*W63</f>
        <v>1520</v>
      </c>
      <c r="Y63" s="43"/>
      <c r="Z63" s="53"/>
      <c r="AA63" s="44"/>
      <c r="AB63" s="44"/>
    </row>
    <row r="64" spans="1:28" x14ac:dyDescent="0.25">
      <c r="A64" s="26" t="s">
        <v>75</v>
      </c>
      <c r="B64" s="26"/>
      <c r="C64" s="91">
        <v>2</v>
      </c>
      <c r="D64" s="64">
        <v>2</v>
      </c>
      <c r="E64" s="28"/>
      <c r="F64" s="29"/>
      <c r="G64" s="31"/>
      <c r="H64" s="31"/>
      <c r="I64" s="56"/>
      <c r="J64" s="57"/>
      <c r="K64" s="58"/>
      <c r="L64" s="58"/>
      <c r="M64" s="37"/>
      <c r="N64" s="50"/>
      <c r="O64" s="38"/>
      <c r="P64" s="38"/>
      <c r="Q64" s="45"/>
      <c r="R64" s="78" t="s">
        <v>364</v>
      </c>
      <c r="S64" s="75">
        <v>1220</v>
      </c>
      <c r="T64" s="75">
        <f t="shared" si="9"/>
        <v>2440</v>
      </c>
      <c r="U64" s="68"/>
      <c r="V64" s="69"/>
      <c r="W64" s="70"/>
      <c r="X64" s="70"/>
      <c r="Y64" s="43"/>
      <c r="Z64" s="53"/>
      <c r="AA64" s="44"/>
      <c r="AB64" s="44"/>
    </row>
    <row r="65" spans="1:28" x14ac:dyDescent="0.25">
      <c r="A65" s="26" t="s">
        <v>78</v>
      </c>
      <c r="B65" s="26"/>
      <c r="C65" s="91">
        <v>1.24</v>
      </c>
      <c r="D65" s="64">
        <v>1.24</v>
      </c>
      <c r="E65" s="28"/>
      <c r="F65" s="29"/>
      <c r="G65" s="31">
        <v>108</v>
      </c>
      <c r="H65" s="31">
        <f>D65*G65</f>
        <v>133.91999999999999</v>
      </c>
      <c r="I65" s="56"/>
      <c r="J65" s="57"/>
      <c r="K65" s="58">
        <v>225</v>
      </c>
      <c r="L65" s="58">
        <f>D65*K65</f>
        <v>279</v>
      </c>
      <c r="M65" s="37"/>
      <c r="N65" s="50"/>
      <c r="O65" s="72">
        <v>62.5</v>
      </c>
      <c r="P65" s="72">
        <f>D65*O65</f>
        <v>77.5</v>
      </c>
      <c r="Q65" s="45"/>
      <c r="R65" s="48"/>
      <c r="S65" s="46">
        <v>288</v>
      </c>
      <c r="T65" s="46">
        <f t="shared" si="9"/>
        <v>357.12</v>
      </c>
      <c r="U65" s="68"/>
      <c r="V65" s="69"/>
      <c r="W65" s="70"/>
      <c r="X65" s="70"/>
      <c r="Y65" s="43"/>
      <c r="Z65" s="53"/>
      <c r="AA65" s="44">
        <v>120</v>
      </c>
      <c r="AB65" s="44">
        <f>D65*AA65</f>
        <v>148.80000000000001</v>
      </c>
    </row>
    <row r="66" spans="1:28" x14ac:dyDescent="0.25">
      <c r="A66" s="26" t="s">
        <v>79</v>
      </c>
      <c r="B66" s="26"/>
      <c r="C66" s="91">
        <v>1.81</v>
      </c>
      <c r="D66" s="64">
        <v>1.81</v>
      </c>
      <c r="E66" s="28"/>
      <c r="F66" s="29" t="s">
        <v>364</v>
      </c>
      <c r="G66" s="31">
        <v>74</v>
      </c>
      <c r="H66" s="31">
        <f>D66*G66</f>
        <v>133.94</v>
      </c>
      <c r="I66" s="56"/>
      <c r="J66" s="57"/>
      <c r="K66" s="58"/>
      <c r="L66" s="58"/>
      <c r="M66" s="37"/>
      <c r="N66" s="50"/>
      <c r="O66" s="72">
        <v>23</v>
      </c>
      <c r="P66" s="72">
        <f>D66*O66</f>
        <v>41.63</v>
      </c>
      <c r="Q66" s="45"/>
      <c r="R66" s="48"/>
      <c r="S66" s="46">
        <v>288</v>
      </c>
      <c r="T66" s="46">
        <f t="shared" si="9"/>
        <v>521.28</v>
      </c>
      <c r="U66" s="68"/>
      <c r="V66" s="69"/>
      <c r="W66" s="70"/>
      <c r="X66" s="70"/>
      <c r="Y66" s="43"/>
      <c r="Z66" s="53"/>
      <c r="AA66" s="44">
        <v>320</v>
      </c>
      <c r="AB66" s="44">
        <f>D66*AA66</f>
        <v>579.20000000000005</v>
      </c>
    </row>
    <row r="67" spans="1:28" x14ac:dyDescent="0.25">
      <c r="A67" s="95" t="s">
        <v>80</v>
      </c>
      <c r="B67" s="95"/>
      <c r="C67" s="97">
        <v>0.33</v>
      </c>
      <c r="D67" s="96">
        <v>0</v>
      </c>
      <c r="E67" s="28"/>
      <c r="F67" s="29"/>
      <c r="G67" s="31"/>
      <c r="H67" s="31"/>
      <c r="I67" s="56"/>
      <c r="J67" s="57"/>
      <c r="K67" s="58"/>
      <c r="L67" s="58"/>
      <c r="M67" s="37"/>
      <c r="N67" s="50"/>
      <c r="O67" s="38"/>
      <c r="P67" s="38"/>
      <c r="Q67" s="45"/>
      <c r="R67" s="48"/>
      <c r="S67" s="46"/>
      <c r="T67" s="46"/>
      <c r="U67" s="68"/>
      <c r="V67" s="69"/>
      <c r="W67" s="70"/>
      <c r="X67" s="70"/>
      <c r="Y67" s="43"/>
      <c r="Z67" s="53"/>
      <c r="AA67" s="44"/>
      <c r="AB67" s="44"/>
    </row>
    <row r="68" spans="1:28" x14ac:dyDescent="0.25">
      <c r="A68" s="26" t="s">
        <v>81</v>
      </c>
      <c r="B68" s="26"/>
      <c r="C68" s="91">
        <v>0.34</v>
      </c>
      <c r="D68" s="64">
        <v>0.34</v>
      </c>
      <c r="E68" s="28"/>
      <c r="F68" s="29"/>
      <c r="G68" s="31"/>
      <c r="H68" s="31"/>
      <c r="I68" s="56"/>
      <c r="J68" s="57"/>
      <c r="K68" s="58"/>
      <c r="L68" s="58"/>
      <c r="M68" s="37"/>
      <c r="N68" s="50"/>
      <c r="O68" s="38"/>
      <c r="P68" s="38"/>
      <c r="Q68" s="45"/>
      <c r="R68" s="48"/>
      <c r="S68" s="75">
        <v>420</v>
      </c>
      <c r="T68" s="75">
        <f t="shared" ref="T68:T71" si="10">D68*S68</f>
        <v>142.80000000000001</v>
      </c>
      <c r="U68" s="68"/>
      <c r="V68" s="69"/>
      <c r="W68" s="70"/>
      <c r="X68" s="70"/>
      <c r="Y68" s="43"/>
      <c r="Z68" s="53"/>
      <c r="AA68" s="44"/>
      <c r="AB68" s="44"/>
    </row>
    <row r="69" spans="1:28" x14ac:dyDescent="0.25">
      <c r="A69" s="26" t="s">
        <v>169</v>
      </c>
      <c r="B69" s="26"/>
      <c r="C69" s="91">
        <v>1</v>
      </c>
      <c r="D69" s="64">
        <v>1</v>
      </c>
      <c r="E69" s="28"/>
      <c r="F69" s="29"/>
      <c r="G69" s="31"/>
      <c r="H69" s="31"/>
      <c r="I69" s="56"/>
      <c r="J69" s="57"/>
      <c r="K69" s="58"/>
      <c r="L69" s="58"/>
      <c r="M69" s="37"/>
      <c r="N69" s="50"/>
      <c r="O69" s="38"/>
      <c r="P69" s="38"/>
      <c r="Q69" s="45"/>
      <c r="R69" s="48"/>
      <c r="S69" s="75">
        <v>1850</v>
      </c>
      <c r="T69" s="75">
        <f t="shared" si="10"/>
        <v>1850</v>
      </c>
      <c r="U69" s="68"/>
      <c r="V69" s="69"/>
      <c r="W69" s="70"/>
      <c r="X69" s="70"/>
      <c r="Y69" s="43"/>
      <c r="Z69" s="53"/>
      <c r="AA69" s="44"/>
      <c r="AB69" s="44"/>
    </row>
    <row r="70" spans="1:28" x14ac:dyDescent="0.25">
      <c r="A70" s="26" t="s">
        <v>85</v>
      </c>
      <c r="B70" s="26"/>
      <c r="C70" s="91">
        <v>7.6</v>
      </c>
      <c r="D70" s="64">
        <v>7.6</v>
      </c>
      <c r="E70" s="28"/>
      <c r="F70" s="29"/>
      <c r="G70" s="31"/>
      <c r="H70" s="31"/>
      <c r="I70" s="56"/>
      <c r="J70" s="57"/>
      <c r="K70" s="58"/>
      <c r="L70" s="58"/>
      <c r="M70" s="37"/>
      <c r="N70" s="50"/>
      <c r="O70" s="38"/>
      <c r="P70" s="38"/>
      <c r="Q70" s="45"/>
      <c r="R70" s="48"/>
      <c r="S70" s="75">
        <v>318</v>
      </c>
      <c r="T70" s="75">
        <f t="shared" si="10"/>
        <v>2416.7999999999997</v>
      </c>
      <c r="U70" s="68"/>
      <c r="V70" s="69"/>
      <c r="W70" s="70"/>
      <c r="X70" s="70"/>
      <c r="Y70" s="43"/>
      <c r="Z70" s="53"/>
      <c r="AA70" s="44"/>
      <c r="AB70" s="44"/>
    </row>
    <row r="71" spans="1:28" x14ac:dyDescent="0.25">
      <c r="A71" s="26" t="s">
        <v>332</v>
      </c>
      <c r="B71" s="26" t="s">
        <v>331</v>
      </c>
      <c r="C71" s="91">
        <v>7.6</v>
      </c>
      <c r="D71" s="64">
        <v>7.6</v>
      </c>
      <c r="E71" s="28"/>
      <c r="F71" s="29"/>
      <c r="G71" s="31"/>
      <c r="H71" s="31"/>
      <c r="I71" s="56"/>
      <c r="J71" s="57"/>
      <c r="K71" s="58"/>
      <c r="L71" s="58"/>
      <c r="M71" s="37"/>
      <c r="N71" s="50"/>
      <c r="O71" s="38"/>
      <c r="P71" s="38"/>
      <c r="Q71" s="45"/>
      <c r="R71" s="48"/>
      <c r="S71" s="75">
        <v>288</v>
      </c>
      <c r="T71" s="75">
        <f t="shared" si="10"/>
        <v>2188.7999999999997</v>
      </c>
      <c r="U71" s="68"/>
      <c r="V71" s="69"/>
      <c r="W71" s="70"/>
      <c r="X71" s="70"/>
      <c r="Y71" s="43"/>
      <c r="Z71" s="53"/>
      <c r="AA71" s="44"/>
      <c r="AB71" s="44"/>
    </row>
    <row r="72" spans="1:28" x14ac:dyDescent="0.25">
      <c r="A72" s="26" t="s">
        <v>265</v>
      </c>
      <c r="B72" s="26" t="s">
        <v>100</v>
      </c>
      <c r="C72" s="91">
        <v>0.74</v>
      </c>
      <c r="D72" s="64">
        <v>0.74</v>
      </c>
      <c r="E72" s="28"/>
      <c r="F72" s="29"/>
      <c r="G72" s="31"/>
      <c r="H72" s="31"/>
      <c r="I72" s="56"/>
      <c r="J72" s="57"/>
      <c r="K72" s="58"/>
      <c r="L72" s="58"/>
      <c r="M72" s="37"/>
      <c r="N72" s="50"/>
      <c r="O72" s="72">
        <v>800</v>
      </c>
      <c r="P72" s="72">
        <f>D72*O72</f>
        <v>592</v>
      </c>
      <c r="Q72" s="45"/>
      <c r="R72" s="48"/>
      <c r="S72" s="46"/>
      <c r="T72" s="46"/>
      <c r="U72" s="68"/>
      <c r="V72" s="69"/>
      <c r="W72" s="70"/>
      <c r="X72" s="70"/>
      <c r="Y72" s="43"/>
      <c r="Z72" s="53"/>
      <c r="AA72" s="44"/>
      <c r="AB72" s="44"/>
    </row>
    <row r="73" spans="1:28" x14ac:dyDescent="0.25">
      <c r="A73" s="26" t="s">
        <v>264</v>
      </c>
      <c r="B73" s="26" t="s">
        <v>100</v>
      </c>
      <c r="C73" s="91">
        <v>0.48</v>
      </c>
      <c r="D73" s="64">
        <v>0.48</v>
      </c>
      <c r="E73" s="28"/>
      <c r="F73" s="29"/>
      <c r="G73" s="31">
        <v>974</v>
      </c>
      <c r="H73" s="31">
        <f>D73*G73</f>
        <v>467.52</v>
      </c>
      <c r="I73" s="56"/>
      <c r="J73" s="57"/>
      <c r="K73" s="58"/>
      <c r="L73" s="58"/>
      <c r="M73" s="37"/>
      <c r="N73" s="50"/>
      <c r="O73" s="72">
        <v>600</v>
      </c>
      <c r="P73" s="72">
        <f>D73*O73</f>
        <v>288</v>
      </c>
      <c r="Q73" s="45"/>
      <c r="R73" s="48"/>
      <c r="S73" s="46">
        <v>990</v>
      </c>
      <c r="T73" s="46">
        <f t="shared" ref="T73" si="11">D73*S73</f>
        <v>475.2</v>
      </c>
      <c r="U73" s="68"/>
      <c r="V73" s="69"/>
      <c r="W73" s="70"/>
      <c r="X73" s="70"/>
      <c r="Y73" s="43"/>
      <c r="Z73" s="53"/>
      <c r="AA73" s="44"/>
      <c r="AB73" s="44"/>
    </row>
    <row r="74" spans="1:28" x14ac:dyDescent="0.25">
      <c r="A74" s="95" t="s">
        <v>90</v>
      </c>
      <c r="B74" s="95"/>
      <c r="C74" s="97">
        <v>1</v>
      </c>
      <c r="D74" s="96">
        <v>0</v>
      </c>
      <c r="E74" s="28"/>
      <c r="F74" s="29"/>
      <c r="G74" s="31"/>
      <c r="H74" s="31"/>
      <c r="I74" s="56"/>
      <c r="J74" s="57"/>
      <c r="K74" s="58"/>
      <c r="L74" s="58"/>
      <c r="M74" s="37"/>
      <c r="N74" s="50"/>
      <c r="O74" s="38"/>
      <c r="P74" s="38"/>
      <c r="Q74" s="45"/>
      <c r="R74" s="48"/>
      <c r="S74" s="46"/>
      <c r="T74" s="46"/>
      <c r="U74" s="68"/>
      <c r="V74" s="69"/>
      <c r="W74" s="70"/>
      <c r="X74" s="70"/>
      <c r="Y74" s="43"/>
      <c r="Z74" s="53"/>
      <c r="AA74" s="44"/>
      <c r="AB74" s="44"/>
    </row>
    <row r="75" spans="1:28" x14ac:dyDescent="0.25">
      <c r="A75" s="26" t="s">
        <v>92</v>
      </c>
      <c r="B75" s="26"/>
      <c r="C75" s="91">
        <v>3</v>
      </c>
      <c r="D75" s="64">
        <v>3</v>
      </c>
      <c r="E75" s="28"/>
      <c r="F75" s="29" t="s">
        <v>364</v>
      </c>
      <c r="G75" s="31">
        <v>534</v>
      </c>
      <c r="H75" s="31">
        <f>D75*G75</f>
        <v>1602</v>
      </c>
      <c r="I75" s="56"/>
      <c r="J75" s="57"/>
      <c r="K75" s="58"/>
      <c r="L75" s="58"/>
      <c r="M75" s="37"/>
      <c r="N75" s="50"/>
      <c r="O75" s="38"/>
      <c r="P75" s="38"/>
      <c r="Q75" s="45"/>
      <c r="R75" s="48"/>
      <c r="S75" s="75">
        <v>670</v>
      </c>
      <c r="T75" s="75">
        <f t="shared" ref="T75:T77" si="12">D75*S75</f>
        <v>2010</v>
      </c>
      <c r="U75" s="68"/>
      <c r="V75" s="69"/>
      <c r="W75" s="70"/>
      <c r="X75" s="70"/>
      <c r="Y75" s="43"/>
      <c r="Z75" s="53"/>
      <c r="AA75" s="44"/>
      <c r="AB75" s="44"/>
    </row>
    <row r="76" spans="1:28" x14ac:dyDescent="0.25">
      <c r="A76" s="26" t="s">
        <v>244</v>
      </c>
      <c r="B76" s="26"/>
      <c r="C76" s="91">
        <v>1</v>
      </c>
      <c r="D76" s="64">
        <v>1</v>
      </c>
      <c r="E76" s="28"/>
      <c r="F76" s="29"/>
      <c r="G76" s="31"/>
      <c r="H76" s="31"/>
      <c r="I76" s="56"/>
      <c r="J76" s="57"/>
      <c r="K76" s="58"/>
      <c r="L76" s="58"/>
      <c r="M76" s="37"/>
      <c r="N76" s="50"/>
      <c r="O76" s="38"/>
      <c r="P76" s="38"/>
      <c r="Q76" s="45"/>
      <c r="R76" s="48"/>
      <c r="S76" s="75">
        <v>1280</v>
      </c>
      <c r="T76" s="75">
        <f t="shared" si="12"/>
        <v>1280</v>
      </c>
      <c r="U76" s="68"/>
      <c r="V76" s="69"/>
      <c r="W76" s="70"/>
      <c r="X76" s="70"/>
      <c r="Y76" s="43"/>
      <c r="Z76" s="53"/>
      <c r="AA76" s="44"/>
      <c r="AB76" s="44"/>
    </row>
    <row r="77" spans="1:28" x14ac:dyDescent="0.25">
      <c r="A77" s="26" t="s">
        <v>95</v>
      </c>
      <c r="B77" s="26"/>
      <c r="C77" s="91">
        <v>0.41</v>
      </c>
      <c r="D77" s="64">
        <v>0.41</v>
      </c>
      <c r="E77" s="28"/>
      <c r="F77" s="29"/>
      <c r="G77" s="31"/>
      <c r="H77" s="31"/>
      <c r="I77" s="56"/>
      <c r="J77" s="57"/>
      <c r="K77" s="58"/>
      <c r="L77" s="58"/>
      <c r="M77" s="37"/>
      <c r="N77" s="50"/>
      <c r="O77" s="72">
        <v>82.5</v>
      </c>
      <c r="P77" s="72">
        <f>D77*O77</f>
        <v>33.824999999999996</v>
      </c>
      <c r="Q77" s="45"/>
      <c r="R77" s="48"/>
      <c r="S77" s="46">
        <v>145</v>
      </c>
      <c r="T77" s="46">
        <f t="shared" si="12"/>
        <v>59.449999999999996</v>
      </c>
      <c r="U77" s="68"/>
      <c r="V77" s="69"/>
      <c r="W77" s="70">
        <v>560</v>
      </c>
      <c r="X77" s="70">
        <f>D77*W77</f>
        <v>229.6</v>
      </c>
      <c r="Y77" s="43"/>
      <c r="Z77" s="53"/>
      <c r="AA77" s="44"/>
      <c r="AB77" s="44"/>
    </row>
    <row r="78" spans="1:28" x14ac:dyDescent="0.25">
      <c r="A78" s="24" t="s">
        <v>401</v>
      </c>
      <c r="H78" s="32">
        <f>SUM(H51,H38,H33,H26)</f>
        <v>6963.0599999999995</v>
      </c>
      <c r="L78" s="32">
        <v>0</v>
      </c>
      <c r="P78" s="32">
        <f>SUM(P77,P73,P72,P66,P65,P61,P59,P47,P46,P23,P13,P10)</f>
        <v>11179.605</v>
      </c>
      <c r="T78" s="32">
        <f>SUM(T76,T75,T71,T70,T69,T68,T64,T63,T62,T58,T57,T56,T55,T50,T49,T48,T45,T44,T43,T41,T40,T39,T36,T35,T34,T31,T30,T29,T28,T27,T25,T19,T14,T12)</f>
        <v>46766.149999999994</v>
      </c>
      <c r="X78" s="32">
        <v>0</v>
      </c>
      <c r="AB78" s="32">
        <f>SUM(AB24,AB21,AB18)</f>
        <v>4380</v>
      </c>
    </row>
    <row r="80" spans="1:28" x14ac:dyDescent="0.25">
      <c r="A80" s="24" t="s">
        <v>402</v>
      </c>
      <c r="C80" s="32">
        <f>SUM(H78,L78,P78,T78,X78,AB78)</f>
        <v>69288.815000000002</v>
      </c>
    </row>
    <row r="83" spans="1:1" x14ac:dyDescent="0.25">
      <c r="A83" s="100" t="s">
        <v>404</v>
      </c>
    </row>
    <row r="84" spans="1:1" x14ac:dyDescent="0.25">
      <c r="A84" s="71" t="s">
        <v>400</v>
      </c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B3" zoomScaleNormal="100" workbookViewId="0">
      <selection activeCell="D8" sqref="D8:D40"/>
    </sheetView>
  </sheetViews>
  <sheetFormatPr defaultColWidth="9.109375" defaultRowHeight="13.8" x14ac:dyDescent="0.25"/>
  <cols>
    <col min="1" max="1" width="27.6640625" style="24" customWidth="1"/>
    <col min="2" max="2" width="20.33203125" style="24" customWidth="1"/>
    <col min="3" max="3" width="10" style="65" bestFit="1" customWidth="1"/>
    <col min="4" max="4" width="9.109375" style="65"/>
    <col min="5" max="5" width="9.109375" style="24"/>
    <col min="6" max="6" width="9.109375" style="30"/>
    <col min="7" max="8" width="9.109375" style="32"/>
    <col min="9" max="9" width="9.109375" style="24"/>
    <col min="10" max="10" width="9.109375" style="30"/>
    <col min="11" max="12" width="9.109375" style="32"/>
    <col min="13" max="13" width="9.109375" style="24"/>
    <col min="14" max="14" width="9.109375" style="30"/>
    <col min="15" max="16" width="9.109375" style="32"/>
    <col min="17" max="17" width="9.109375" style="24"/>
    <col min="18" max="18" width="9.109375" style="30"/>
    <col min="19" max="20" width="9.109375" style="32"/>
    <col min="21" max="21" width="9.109375" style="24"/>
    <col min="22" max="22" width="9.109375" style="30"/>
    <col min="23" max="24" width="9.109375" style="32"/>
    <col min="25" max="25" width="9.109375" style="24"/>
    <col min="26" max="26" width="9.109375" style="30"/>
    <col min="27" max="28" width="9.109375" style="32"/>
    <col min="29" max="16384" width="9.109375" style="24"/>
  </cols>
  <sheetData>
    <row r="1" spans="1:28" s="1" customFormat="1" ht="17.399999999999999" x14ac:dyDescent="0.3">
      <c r="A1" s="1" t="s">
        <v>177</v>
      </c>
      <c r="C1" s="5"/>
      <c r="D1" s="5"/>
      <c r="F1" s="6"/>
      <c r="G1" s="7"/>
      <c r="H1" s="7"/>
      <c r="I1" s="4"/>
      <c r="J1" s="3"/>
      <c r="K1" s="8"/>
      <c r="L1" s="8"/>
      <c r="N1" s="3"/>
      <c r="O1" s="7"/>
      <c r="P1" s="8"/>
      <c r="R1" s="3"/>
      <c r="S1" s="9"/>
      <c r="T1" s="7"/>
      <c r="U1" s="4"/>
      <c r="V1" s="3"/>
      <c r="W1" s="8"/>
      <c r="X1" s="8"/>
      <c r="Z1" s="3"/>
      <c r="AA1" s="8"/>
      <c r="AB1" s="8"/>
    </row>
    <row r="2" spans="1:28" s="10" customFormat="1" ht="17.399999999999999" x14ac:dyDescent="0.3">
      <c r="A2" s="2" t="s">
        <v>335</v>
      </c>
      <c r="C2" s="14"/>
      <c r="D2" s="15"/>
      <c r="F2" s="12"/>
      <c r="G2" s="16"/>
      <c r="H2" s="17"/>
      <c r="J2" s="12"/>
      <c r="K2" s="16"/>
      <c r="L2" s="16"/>
      <c r="N2" s="12"/>
      <c r="O2" s="17"/>
      <c r="P2" s="16"/>
      <c r="R2" s="12"/>
      <c r="S2" s="18"/>
      <c r="T2" s="16"/>
      <c r="V2" s="12"/>
      <c r="W2" s="16"/>
      <c r="X2" s="16"/>
      <c r="Z2" s="12"/>
      <c r="AA2" s="16"/>
      <c r="AB2" s="16"/>
    </row>
    <row r="3" spans="1:28" s="1" customFormat="1" ht="17.399999999999999" x14ac:dyDescent="0.3">
      <c r="A3" s="2" t="s">
        <v>0</v>
      </c>
      <c r="B3" s="2"/>
      <c r="C3" s="5"/>
      <c r="D3" s="5"/>
      <c r="F3" s="6"/>
      <c r="G3" s="7"/>
      <c r="H3" s="7"/>
      <c r="I3" s="4"/>
      <c r="J3" s="3"/>
      <c r="K3" s="8" t="s">
        <v>249</v>
      </c>
      <c r="L3" s="8"/>
      <c r="N3" s="3"/>
      <c r="O3" s="7"/>
      <c r="P3" s="8"/>
      <c r="R3" s="3"/>
      <c r="S3" s="9"/>
      <c r="T3" s="7"/>
      <c r="U3" s="4"/>
      <c r="V3" s="3"/>
      <c r="W3" s="8"/>
      <c r="X3" s="8"/>
      <c r="Z3" s="3"/>
      <c r="AA3" s="8"/>
      <c r="AB3" s="8"/>
    </row>
    <row r="4" spans="1:28" s="10" customFormat="1" ht="13.2" x14ac:dyDescent="0.25">
      <c r="A4" s="11"/>
      <c r="B4" s="11"/>
      <c r="C4" s="14"/>
      <c r="D4" s="15"/>
      <c r="F4" s="12"/>
      <c r="G4" s="16"/>
      <c r="H4" s="16"/>
      <c r="I4" s="19"/>
      <c r="J4" s="47"/>
      <c r="K4" s="20" t="s">
        <v>258</v>
      </c>
      <c r="L4" s="20"/>
      <c r="M4" s="19"/>
      <c r="N4" s="49"/>
      <c r="O4" s="16"/>
      <c r="P4" s="16"/>
      <c r="R4" s="12"/>
      <c r="S4" s="16"/>
      <c r="T4" s="16"/>
      <c r="V4" s="12"/>
      <c r="W4" s="16"/>
      <c r="X4" s="16"/>
      <c r="Z4" s="12"/>
      <c r="AA4" s="16"/>
      <c r="AB4" s="16"/>
    </row>
    <row r="5" spans="1:28" s="10" customFormat="1" ht="13.2" x14ac:dyDescent="0.25">
      <c r="A5" s="11"/>
      <c r="B5" s="11"/>
      <c r="C5" s="164" t="s">
        <v>1</v>
      </c>
      <c r="D5" s="166" t="s">
        <v>2</v>
      </c>
      <c r="E5" s="125" t="s">
        <v>3</v>
      </c>
      <c r="F5" s="126"/>
      <c r="G5" s="126"/>
      <c r="H5" s="127"/>
      <c r="I5" s="128" t="s">
        <v>4</v>
      </c>
      <c r="J5" s="129"/>
      <c r="K5" s="129"/>
      <c r="L5" s="130"/>
      <c r="M5" s="131" t="s">
        <v>399</v>
      </c>
      <c r="N5" s="132"/>
      <c r="O5" s="132"/>
      <c r="P5" s="133"/>
      <c r="Q5" s="161" t="s">
        <v>5</v>
      </c>
      <c r="R5" s="162"/>
      <c r="S5" s="162"/>
      <c r="T5" s="163"/>
      <c r="U5" s="154" t="s">
        <v>397</v>
      </c>
      <c r="V5" s="155"/>
      <c r="W5" s="155"/>
      <c r="X5" s="156"/>
      <c r="Y5" s="147" t="s">
        <v>398</v>
      </c>
      <c r="Z5" s="148"/>
      <c r="AA5" s="148"/>
      <c r="AB5" s="149"/>
    </row>
    <row r="6" spans="1:28" s="10" customFormat="1" ht="12.75" customHeight="1" x14ac:dyDescent="0.25">
      <c r="A6" s="11" t="s">
        <v>250</v>
      </c>
      <c r="B6" s="11"/>
      <c r="C6" s="164"/>
      <c r="D6" s="166"/>
      <c r="E6" s="144" t="s">
        <v>6</v>
      </c>
      <c r="F6" s="144" t="s">
        <v>7</v>
      </c>
      <c r="G6" s="138" t="s">
        <v>8</v>
      </c>
      <c r="H6" s="138" t="s">
        <v>9</v>
      </c>
      <c r="I6" s="140" t="s">
        <v>6</v>
      </c>
      <c r="J6" s="140" t="s">
        <v>7</v>
      </c>
      <c r="K6" s="134" t="s">
        <v>8</v>
      </c>
      <c r="L6" s="134" t="s">
        <v>9</v>
      </c>
      <c r="M6" s="136" t="s">
        <v>6</v>
      </c>
      <c r="N6" s="136" t="s">
        <v>7</v>
      </c>
      <c r="O6" s="142" t="s">
        <v>8</v>
      </c>
      <c r="P6" s="142" t="s">
        <v>9</v>
      </c>
      <c r="Q6" s="121" t="s">
        <v>6</v>
      </c>
      <c r="R6" s="121" t="s">
        <v>7</v>
      </c>
      <c r="S6" s="123" t="s">
        <v>8</v>
      </c>
      <c r="T6" s="123" t="s">
        <v>9</v>
      </c>
      <c r="U6" s="157" t="s">
        <v>6</v>
      </c>
      <c r="V6" s="157" t="s">
        <v>7</v>
      </c>
      <c r="W6" s="159" t="s">
        <v>8</v>
      </c>
      <c r="X6" s="159" t="s">
        <v>9</v>
      </c>
      <c r="Y6" s="150" t="s">
        <v>6</v>
      </c>
      <c r="Z6" s="150" t="s">
        <v>7</v>
      </c>
      <c r="AA6" s="152" t="s">
        <v>8</v>
      </c>
      <c r="AB6" s="152" t="s">
        <v>9</v>
      </c>
    </row>
    <row r="7" spans="1:28" s="10" customFormat="1" ht="13.2" x14ac:dyDescent="0.25">
      <c r="A7" s="22" t="s">
        <v>10</v>
      </c>
      <c r="B7" s="22" t="s">
        <v>11</v>
      </c>
      <c r="C7" s="164"/>
      <c r="D7" s="166"/>
      <c r="E7" s="172"/>
      <c r="F7" s="172"/>
      <c r="G7" s="173"/>
      <c r="H7" s="173"/>
      <c r="I7" s="168"/>
      <c r="J7" s="168"/>
      <c r="K7" s="169"/>
      <c r="L7" s="169"/>
      <c r="M7" s="170"/>
      <c r="N7" s="170"/>
      <c r="O7" s="171"/>
      <c r="P7" s="171"/>
      <c r="Q7" s="175"/>
      <c r="R7" s="175"/>
      <c r="S7" s="174"/>
      <c r="T7" s="174"/>
      <c r="U7" s="176"/>
      <c r="V7" s="176"/>
      <c r="W7" s="177"/>
      <c r="X7" s="177"/>
      <c r="Y7" s="178"/>
      <c r="Z7" s="178"/>
      <c r="AA7" s="179"/>
      <c r="AB7" s="179"/>
    </row>
    <row r="8" spans="1:28" x14ac:dyDescent="0.25">
      <c r="A8" s="26" t="s">
        <v>13</v>
      </c>
      <c r="B8" s="26"/>
      <c r="C8" s="91">
        <v>12</v>
      </c>
      <c r="D8" s="64">
        <v>12</v>
      </c>
      <c r="E8" s="28"/>
      <c r="F8" s="29"/>
      <c r="G8" s="73">
        <v>13.8</v>
      </c>
      <c r="H8" s="73">
        <f>D8*G8</f>
        <v>165.60000000000002</v>
      </c>
      <c r="I8" s="56"/>
      <c r="J8" s="57" t="s">
        <v>364</v>
      </c>
      <c r="K8" s="58">
        <v>24</v>
      </c>
      <c r="L8" s="58">
        <f>D8*K8</f>
        <v>288</v>
      </c>
      <c r="M8" s="37"/>
      <c r="N8" s="50"/>
      <c r="O8" s="38"/>
      <c r="P8" s="38"/>
      <c r="Q8" s="45"/>
      <c r="R8" s="48"/>
      <c r="S8" s="46"/>
      <c r="T8" s="46"/>
      <c r="U8" s="68"/>
      <c r="V8" s="69"/>
      <c r="W8" s="70"/>
      <c r="X8" s="70"/>
      <c r="Y8" s="43"/>
      <c r="Z8" s="53" t="s">
        <v>364</v>
      </c>
      <c r="AA8" s="44">
        <v>50</v>
      </c>
      <c r="AB8" s="44">
        <f>D8*AA8</f>
        <v>600</v>
      </c>
    </row>
    <row r="9" spans="1:28" x14ac:dyDescent="0.25">
      <c r="A9" s="26" t="s">
        <v>14</v>
      </c>
      <c r="B9" s="26"/>
      <c r="C9" s="91">
        <v>16</v>
      </c>
      <c r="D9" s="64">
        <v>16</v>
      </c>
      <c r="E9" s="28"/>
      <c r="F9" s="29"/>
      <c r="G9" s="73">
        <v>11.4</v>
      </c>
      <c r="H9" s="73">
        <f>D9*G9</f>
        <v>182.4</v>
      </c>
      <c r="I9" s="56"/>
      <c r="J9" s="57"/>
      <c r="K9" s="58"/>
      <c r="L9" s="58"/>
      <c r="M9" s="37"/>
      <c r="N9" s="50"/>
      <c r="O9" s="38">
        <v>12</v>
      </c>
      <c r="P9" s="38">
        <f>D9*O9</f>
        <v>192</v>
      </c>
      <c r="Q9" s="45"/>
      <c r="R9" s="48"/>
      <c r="S9" s="46"/>
      <c r="T9" s="46"/>
      <c r="U9" s="68"/>
      <c r="V9" s="69"/>
      <c r="W9" s="70"/>
      <c r="X9" s="70"/>
      <c r="Y9" s="43"/>
      <c r="Z9" s="53"/>
      <c r="AA9" s="44">
        <v>20</v>
      </c>
      <c r="AB9" s="44">
        <f>D9*AA9</f>
        <v>320</v>
      </c>
    </row>
    <row r="10" spans="1:28" x14ac:dyDescent="0.25">
      <c r="A10" s="26" t="s">
        <v>16</v>
      </c>
      <c r="B10" s="26" t="s">
        <v>333</v>
      </c>
      <c r="C10" s="91">
        <v>4</v>
      </c>
      <c r="D10" s="64">
        <v>4</v>
      </c>
      <c r="E10" s="28"/>
      <c r="F10" s="76" t="s">
        <v>364</v>
      </c>
      <c r="G10" s="73">
        <v>298</v>
      </c>
      <c r="H10" s="73">
        <f>D10*G10</f>
        <v>1192</v>
      </c>
      <c r="I10" s="56"/>
      <c r="J10" s="57"/>
      <c r="K10" s="58"/>
      <c r="L10" s="58"/>
      <c r="M10" s="37"/>
      <c r="N10" s="50"/>
      <c r="O10" s="38"/>
      <c r="P10" s="38"/>
      <c r="Q10" s="45"/>
      <c r="R10" s="48"/>
      <c r="S10" s="46"/>
      <c r="T10" s="46"/>
      <c r="U10" s="68"/>
      <c r="V10" s="69"/>
      <c r="W10" s="70"/>
      <c r="X10" s="70"/>
      <c r="Y10" s="43"/>
      <c r="Z10" s="53"/>
      <c r="AA10" s="44"/>
      <c r="AB10" s="44"/>
    </row>
    <row r="11" spans="1:28" x14ac:dyDescent="0.25">
      <c r="A11" s="26" t="s">
        <v>18</v>
      </c>
      <c r="B11" s="26"/>
      <c r="C11" s="91">
        <v>4</v>
      </c>
      <c r="D11" s="64">
        <v>4</v>
      </c>
      <c r="E11" s="28"/>
      <c r="F11" s="29"/>
      <c r="G11" s="31"/>
      <c r="H11" s="31"/>
      <c r="I11" s="56"/>
      <c r="J11" s="57"/>
      <c r="K11" s="58">
        <v>225</v>
      </c>
      <c r="L11" s="58">
        <f>D11*K11</f>
        <v>900</v>
      </c>
      <c r="M11" s="37"/>
      <c r="N11" s="50"/>
      <c r="O11" s="72">
        <v>125</v>
      </c>
      <c r="P11" s="72">
        <f>D11*O11</f>
        <v>500</v>
      </c>
      <c r="Q11" s="45"/>
      <c r="R11" s="48"/>
      <c r="S11" s="46"/>
      <c r="T11" s="46"/>
      <c r="U11" s="68"/>
      <c r="V11" s="69"/>
      <c r="W11" s="70"/>
      <c r="X11" s="70"/>
      <c r="Y11" s="43"/>
      <c r="Z11" s="53"/>
      <c r="AA11" s="44"/>
      <c r="AB11" s="44"/>
    </row>
    <row r="12" spans="1:28" x14ac:dyDescent="0.25">
      <c r="A12" s="95" t="s">
        <v>20</v>
      </c>
      <c r="B12" s="95"/>
      <c r="C12" s="97">
        <v>2</v>
      </c>
      <c r="D12" s="96">
        <v>0</v>
      </c>
      <c r="E12" s="28"/>
      <c r="F12" s="29"/>
      <c r="G12" s="31"/>
      <c r="H12" s="31"/>
      <c r="I12" s="56"/>
      <c r="J12" s="57"/>
      <c r="K12" s="58"/>
      <c r="L12" s="58"/>
      <c r="M12" s="37"/>
      <c r="N12" s="50"/>
      <c r="O12" s="38"/>
      <c r="P12" s="38"/>
      <c r="Q12" s="45"/>
      <c r="R12" s="48"/>
      <c r="S12" s="46"/>
      <c r="T12" s="46"/>
      <c r="U12" s="68"/>
      <c r="V12" s="69"/>
      <c r="W12" s="70"/>
      <c r="X12" s="70"/>
      <c r="Y12" s="43"/>
      <c r="Z12" s="53"/>
      <c r="AA12" s="44"/>
      <c r="AB12" s="44"/>
    </row>
    <row r="13" spans="1:28" x14ac:dyDescent="0.25">
      <c r="A13" s="95" t="s">
        <v>103</v>
      </c>
      <c r="B13" s="95"/>
      <c r="C13" s="97">
        <v>2</v>
      </c>
      <c r="D13" s="96">
        <v>0</v>
      </c>
      <c r="E13" s="28"/>
      <c r="F13" s="29"/>
      <c r="G13" s="31"/>
      <c r="H13" s="31"/>
      <c r="I13" s="56"/>
      <c r="J13" s="57"/>
      <c r="K13" s="58"/>
      <c r="L13" s="58"/>
      <c r="M13" s="37"/>
      <c r="N13" s="50"/>
      <c r="O13" s="38"/>
      <c r="P13" s="38"/>
      <c r="Q13" s="45"/>
      <c r="R13" s="48"/>
      <c r="S13" s="46"/>
      <c r="T13" s="46"/>
      <c r="U13" s="68"/>
      <c r="V13" s="69"/>
      <c r="W13" s="70"/>
      <c r="X13" s="70"/>
      <c r="Y13" s="43"/>
      <c r="Z13" s="53"/>
      <c r="AA13" s="44"/>
      <c r="AB13" s="44"/>
    </row>
    <row r="14" spans="1:28" x14ac:dyDescent="0.25">
      <c r="A14" s="26" t="s">
        <v>27</v>
      </c>
      <c r="B14" s="26"/>
      <c r="C14" s="91">
        <v>0.6</v>
      </c>
      <c r="D14" s="64">
        <v>0.6</v>
      </c>
      <c r="E14" s="28"/>
      <c r="F14" s="29"/>
      <c r="G14" s="31"/>
      <c r="H14" s="31"/>
      <c r="I14" s="56"/>
      <c r="J14" s="57"/>
      <c r="K14" s="58"/>
      <c r="L14" s="58"/>
      <c r="M14" s="37"/>
      <c r="N14" s="50"/>
      <c r="O14" s="38"/>
      <c r="P14" s="38"/>
      <c r="Q14" s="45"/>
      <c r="R14" s="78" t="s">
        <v>364</v>
      </c>
      <c r="S14" s="75">
        <v>2120</v>
      </c>
      <c r="T14" s="75">
        <f t="shared" ref="T14" si="0">D14*S14</f>
        <v>1272</v>
      </c>
      <c r="U14" s="68"/>
      <c r="V14" s="69"/>
      <c r="W14" s="70"/>
      <c r="X14" s="70"/>
      <c r="Y14" s="43"/>
      <c r="Z14" s="53"/>
      <c r="AA14" s="44"/>
      <c r="AB14" s="44"/>
    </row>
    <row r="15" spans="1:28" x14ac:dyDescent="0.25">
      <c r="A15" s="95" t="s">
        <v>28</v>
      </c>
      <c r="B15" s="95"/>
      <c r="C15" s="97">
        <v>2</v>
      </c>
      <c r="D15" s="96">
        <v>0</v>
      </c>
      <c r="E15" s="28"/>
      <c r="F15" s="29"/>
      <c r="G15" s="31"/>
      <c r="H15" s="31"/>
      <c r="I15" s="56"/>
      <c r="J15" s="57"/>
      <c r="K15" s="58"/>
      <c r="L15" s="58"/>
      <c r="M15" s="37"/>
      <c r="N15" s="50"/>
      <c r="O15" s="38"/>
      <c r="P15" s="38"/>
      <c r="Q15" s="45"/>
      <c r="R15" s="48"/>
      <c r="S15" s="46"/>
      <c r="T15" s="46"/>
      <c r="U15" s="68"/>
      <c r="V15" s="69"/>
      <c r="W15" s="70"/>
      <c r="X15" s="70"/>
      <c r="Y15" s="43"/>
      <c r="Z15" s="53"/>
      <c r="AA15" s="44"/>
      <c r="AB15" s="44"/>
    </row>
    <row r="16" spans="1:28" x14ac:dyDescent="0.25">
      <c r="A16" s="26" t="s">
        <v>30</v>
      </c>
      <c r="B16" s="26"/>
      <c r="C16" s="91">
        <v>1</v>
      </c>
      <c r="D16" s="64">
        <v>1</v>
      </c>
      <c r="E16" s="28"/>
      <c r="F16" s="29"/>
      <c r="G16" s="31"/>
      <c r="H16" s="31"/>
      <c r="I16" s="56"/>
      <c r="J16" s="57"/>
      <c r="K16" s="58"/>
      <c r="L16" s="58"/>
      <c r="M16" s="37"/>
      <c r="N16" s="50"/>
      <c r="O16" s="38"/>
      <c r="P16" s="38"/>
      <c r="Q16" s="45"/>
      <c r="R16" s="48"/>
      <c r="S16" s="75">
        <v>882</v>
      </c>
      <c r="T16" s="75">
        <f t="shared" ref="T16" si="1">D16*S16</f>
        <v>882</v>
      </c>
      <c r="U16" s="68"/>
      <c r="V16" s="69"/>
      <c r="W16" s="70"/>
      <c r="X16" s="70"/>
      <c r="Y16" s="43"/>
      <c r="Z16" s="53"/>
      <c r="AA16" s="44"/>
      <c r="AB16" s="44"/>
    </row>
    <row r="17" spans="1:28" x14ac:dyDescent="0.25">
      <c r="A17" s="26" t="s">
        <v>32</v>
      </c>
      <c r="B17" s="26"/>
      <c r="C17" s="91">
        <v>0.2</v>
      </c>
      <c r="D17" s="64">
        <v>0.2</v>
      </c>
      <c r="E17" s="28"/>
      <c r="F17" s="29"/>
      <c r="G17" s="31"/>
      <c r="H17" s="31"/>
      <c r="I17" s="56"/>
      <c r="J17" s="57"/>
      <c r="K17" s="81">
        <v>450</v>
      </c>
      <c r="L17" s="81">
        <f t="shared" ref="L17:L22" si="2">D17*K17</f>
        <v>90</v>
      </c>
      <c r="M17" s="37"/>
      <c r="N17" s="50"/>
      <c r="O17" s="38"/>
      <c r="P17" s="38"/>
      <c r="Q17" s="45"/>
      <c r="R17" s="48"/>
      <c r="S17" s="46"/>
      <c r="T17" s="46"/>
      <c r="U17" s="68"/>
      <c r="V17" s="69"/>
      <c r="W17" s="70"/>
      <c r="X17" s="70"/>
      <c r="Y17" s="43"/>
      <c r="Z17" s="53"/>
      <c r="AA17" s="44"/>
      <c r="AB17" s="44"/>
    </row>
    <row r="18" spans="1:28" x14ac:dyDescent="0.25">
      <c r="A18" s="26" t="s">
        <v>34</v>
      </c>
      <c r="B18" s="26"/>
      <c r="C18" s="91">
        <v>48</v>
      </c>
      <c r="D18" s="64">
        <v>48</v>
      </c>
      <c r="E18" s="28"/>
      <c r="F18" s="29" t="s">
        <v>364</v>
      </c>
      <c r="G18" s="31">
        <v>10.3</v>
      </c>
      <c r="H18" s="31">
        <f>D18*G18</f>
        <v>494.40000000000003</v>
      </c>
      <c r="I18" s="56"/>
      <c r="J18" s="57"/>
      <c r="K18" s="58">
        <v>20</v>
      </c>
      <c r="L18" s="58">
        <f t="shared" si="2"/>
        <v>960</v>
      </c>
      <c r="M18" s="37"/>
      <c r="N18" s="50"/>
      <c r="O18" s="72">
        <v>13.5</v>
      </c>
      <c r="P18" s="72">
        <f>D18*O18</f>
        <v>648</v>
      </c>
      <c r="Q18" s="45"/>
      <c r="R18" s="48"/>
      <c r="S18" s="46"/>
      <c r="T18" s="46"/>
      <c r="U18" s="68"/>
      <c r="V18" s="69"/>
      <c r="W18" s="70"/>
      <c r="X18" s="70"/>
      <c r="Y18" s="43"/>
      <c r="Z18" s="53" t="s">
        <v>364</v>
      </c>
      <c r="AA18" s="44">
        <v>16</v>
      </c>
      <c r="AB18" s="44">
        <f>D18*AA18</f>
        <v>768</v>
      </c>
    </row>
    <row r="19" spans="1:28" x14ac:dyDescent="0.25">
      <c r="A19" s="26" t="s">
        <v>35</v>
      </c>
      <c r="B19" s="26"/>
      <c r="C19" s="91">
        <v>10</v>
      </c>
      <c r="D19" s="64">
        <v>10</v>
      </c>
      <c r="E19" s="28"/>
      <c r="F19" s="29" t="s">
        <v>364</v>
      </c>
      <c r="G19" s="31">
        <v>74</v>
      </c>
      <c r="H19" s="31">
        <f>D19*G19</f>
        <v>740</v>
      </c>
      <c r="I19" s="56"/>
      <c r="J19" s="57" t="s">
        <v>364</v>
      </c>
      <c r="K19" s="58">
        <v>160</v>
      </c>
      <c r="L19" s="58">
        <f t="shared" si="2"/>
        <v>1600</v>
      </c>
      <c r="M19" s="37"/>
      <c r="N19" s="50"/>
      <c r="O19" s="38">
        <v>107.5</v>
      </c>
      <c r="P19" s="38">
        <f>D19*O19</f>
        <v>1075</v>
      </c>
      <c r="Q19" s="45"/>
      <c r="R19" s="48"/>
      <c r="S19" s="46">
        <v>170</v>
      </c>
      <c r="T19" s="46">
        <f t="shared" ref="T19" si="3">D19*S19</f>
        <v>1700</v>
      </c>
      <c r="U19" s="68"/>
      <c r="V19" s="69"/>
      <c r="W19" s="70"/>
      <c r="X19" s="70"/>
      <c r="Y19" s="43"/>
      <c r="Z19" s="53"/>
      <c r="AA19" s="74">
        <v>80</v>
      </c>
      <c r="AB19" s="74">
        <f>D19*AA19</f>
        <v>800</v>
      </c>
    </row>
    <row r="20" spans="1:28" x14ac:dyDescent="0.25">
      <c r="A20" s="26" t="s">
        <v>36</v>
      </c>
      <c r="B20" s="26"/>
      <c r="C20" s="91">
        <v>24</v>
      </c>
      <c r="D20" s="64">
        <v>24</v>
      </c>
      <c r="E20" s="28"/>
      <c r="F20" s="29"/>
      <c r="G20" s="73">
        <v>10.8</v>
      </c>
      <c r="H20" s="73">
        <f>D20*G20</f>
        <v>259.20000000000005</v>
      </c>
      <c r="I20" s="56"/>
      <c r="J20" s="57"/>
      <c r="K20" s="58">
        <v>16</v>
      </c>
      <c r="L20" s="58">
        <f t="shared" si="2"/>
        <v>384</v>
      </c>
      <c r="M20" s="37"/>
      <c r="N20" s="50"/>
      <c r="O20" s="38"/>
      <c r="P20" s="38"/>
      <c r="Q20" s="45"/>
      <c r="R20" s="48"/>
      <c r="S20" s="46"/>
      <c r="T20" s="46"/>
      <c r="U20" s="68"/>
      <c r="V20" s="69"/>
      <c r="W20" s="70"/>
      <c r="X20" s="70"/>
      <c r="Y20" s="43"/>
      <c r="Z20" s="53"/>
      <c r="AA20" s="44">
        <v>12</v>
      </c>
      <c r="AB20" s="44">
        <f>D20*AA20</f>
        <v>288</v>
      </c>
    </row>
    <row r="21" spans="1:28" x14ac:dyDescent="0.25">
      <c r="A21" s="26" t="s">
        <v>37</v>
      </c>
      <c r="B21" s="26"/>
      <c r="C21" s="91">
        <v>0.4</v>
      </c>
      <c r="D21" s="64">
        <v>0.4</v>
      </c>
      <c r="E21" s="28"/>
      <c r="F21" s="29" t="s">
        <v>364</v>
      </c>
      <c r="G21" s="31">
        <v>198</v>
      </c>
      <c r="H21" s="31">
        <f>D21*G21</f>
        <v>79.2</v>
      </c>
      <c r="I21" s="56"/>
      <c r="J21" s="57"/>
      <c r="K21" s="58">
        <v>375</v>
      </c>
      <c r="L21" s="58">
        <f t="shared" si="2"/>
        <v>150</v>
      </c>
      <c r="M21" s="37"/>
      <c r="N21" s="50"/>
      <c r="O21" s="38"/>
      <c r="P21" s="38"/>
      <c r="Q21" s="45"/>
      <c r="R21" s="48"/>
      <c r="S21" s="75">
        <v>188</v>
      </c>
      <c r="T21" s="75">
        <f t="shared" ref="T21" si="4">D21*S21</f>
        <v>75.2</v>
      </c>
      <c r="U21" s="68"/>
      <c r="V21" s="69"/>
      <c r="W21" s="70"/>
      <c r="X21" s="70"/>
      <c r="Y21" s="43"/>
      <c r="Z21" s="53"/>
      <c r="AA21" s="44"/>
      <c r="AB21" s="44"/>
    </row>
    <row r="22" spans="1:28" x14ac:dyDescent="0.25">
      <c r="A22" s="26" t="s">
        <v>38</v>
      </c>
      <c r="B22" s="26"/>
      <c r="C22" s="91">
        <v>16</v>
      </c>
      <c r="D22" s="64">
        <v>16</v>
      </c>
      <c r="E22" s="28"/>
      <c r="F22" s="29"/>
      <c r="G22" s="73">
        <v>72</v>
      </c>
      <c r="H22" s="73">
        <f>D22*G22</f>
        <v>1152</v>
      </c>
      <c r="I22" s="56"/>
      <c r="J22" s="57" t="s">
        <v>364</v>
      </c>
      <c r="K22" s="58">
        <v>180</v>
      </c>
      <c r="L22" s="58">
        <f t="shared" si="2"/>
        <v>2880</v>
      </c>
      <c r="M22" s="37"/>
      <c r="N22" s="50"/>
      <c r="O22" s="38"/>
      <c r="P22" s="38"/>
      <c r="Q22" s="45"/>
      <c r="R22" s="48"/>
      <c r="S22" s="46"/>
      <c r="T22" s="46"/>
      <c r="U22" s="68"/>
      <c r="V22" s="69"/>
      <c r="W22" s="70"/>
      <c r="X22" s="70"/>
      <c r="Y22" s="43"/>
      <c r="Z22" s="53"/>
      <c r="AA22" s="44">
        <v>80</v>
      </c>
      <c r="AB22" s="44">
        <f>D22*AA22</f>
        <v>1280</v>
      </c>
    </row>
    <row r="23" spans="1:28" x14ac:dyDescent="0.25">
      <c r="A23" s="26" t="s">
        <v>119</v>
      </c>
      <c r="B23" s="26"/>
      <c r="C23" s="91">
        <v>0.2</v>
      </c>
      <c r="D23" s="64">
        <v>0.2</v>
      </c>
      <c r="E23" s="28"/>
      <c r="F23" s="29"/>
      <c r="G23" s="31"/>
      <c r="H23" s="31"/>
      <c r="I23" s="56"/>
      <c r="J23" s="57"/>
      <c r="K23" s="58"/>
      <c r="L23" s="58"/>
      <c r="M23" s="37"/>
      <c r="N23" s="50"/>
      <c r="O23" s="38"/>
      <c r="P23" s="38"/>
      <c r="Q23" s="45"/>
      <c r="R23" s="48"/>
      <c r="S23" s="80">
        <v>467</v>
      </c>
      <c r="T23" s="80">
        <f t="shared" ref="T23" si="5">D23*S23</f>
        <v>93.4</v>
      </c>
      <c r="U23" s="68"/>
      <c r="V23" s="69"/>
      <c r="W23" s="77">
        <v>400</v>
      </c>
      <c r="X23" s="77">
        <f>D23*W23</f>
        <v>80</v>
      </c>
      <c r="Y23" s="43"/>
      <c r="Z23" s="53"/>
      <c r="AA23" s="44"/>
      <c r="AB23" s="44"/>
    </row>
    <row r="24" spans="1:28" x14ac:dyDescent="0.25">
      <c r="A24" s="95" t="s">
        <v>334</v>
      </c>
      <c r="B24" s="95"/>
      <c r="C24" s="97">
        <v>0.4</v>
      </c>
      <c r="D24" s="96">
        <v>0</v>
      </c>
      <c r="E24" s="28"/>
      <c r="F24" s="29"/>
      <c r="G24" s="31"/>
      <c r="H24" s="31"/>
      <c r="I24" s="56"/>
      <c r="J24" s="57"/>
      <c r="K24" s="58"/>
      <c r="L24" s="58"/>
      <c r="M24" s="37"/>
      <c r="N24" s="50"/>
      <c r="O24" s="38"/>
      <c r="P24" s="38"/>
      <c r="Q24" s="45"/>
      <c r="R24" s="48"/>
      <c r="S24" s="46"/>
      <c r="T24" s="46"/>
      <c r="U24" s="68"/>
      <c r="V24" s="69"/>
      <c r="W24" s="70"/>
      <c r="X24" s="70"/>
      <c r="Y24" s="43"/>
      <c r="Z24" s="53"/>
      <c r="AA24" s="44"/>
      <c r="AB24" s="44"/>
    </row>
    <row r="25" spans="1:28" x14ac:dyDescent="0.25">
      <c r="A25" s="95" t="s">
        <v>261</v>
      </c>
      <c r="B25" s="95"/>
      <c r="C25" s="97">
        <v>0.8</v>
      </c>
      <c r="D25" s="96">
        <v>0</v>
      </c>
      <c r="E25" s="28"/>
      <c r="F25" s="29"/>
      <c r="G25" s="31"/>
      <c r="H25" s="31"/>
      <c r="I25" s="56"/>
      <c r="J25" s="57"/>
      <c r="K25" s="58"/>
      <c r="L25" s="58"/>
      <c r="M25" s="37"/>
      <c r="N25" s="50"/>
      <c r="O25" s="38"/>
      <c r="P25" s="38"/>
      <c r="Q25" s="45"/>
      <c r="R25" s="48"/>
      <c r="S25" s="46"/>
      <c r="T25" s="46"/>
      <c r="U25" s="68"/>
      <c r="V25" s="69"/>
      <c r="W25" s="70"/>
      <c r="X25" s="70"/>
      <c r="Y25" s="43"/>
      <c r="Z25" s="53"/>
      <c r="AA25" s="44"/>
      <c r="AB25" s="44"/>
    </row>
    <row r="26" spans="1:28" x14ac:dyDescent="0.25">
      <c r="A26" s="26" t="s">
        <v>41</v>
      </c>
      <c r="B26" s="26"/>
      <c r="C26" s="91">
        <v>0.4</v>
      </c>
      <c r="D26" s="64">
        <v>0.4</v>
      </c>
      <c r="E26" s="28"/>
      <c r="F26" s="29" t="s">
        <v>364</v>
      </c>
      <c r="G26" s="31">
        <v>9.4</v>
      </c>
      <c r="H26" s="31">
        <f>D26*G26</f>
        <v>3.7600000000000002</v>
      </c>
      <c r="I26" s="56"/>
      <c r="J26" s="57"/>
      <c r="K26" s="58">
        <v>16</v>
      </c>
      <c r="L26" s="58">
        <f>D26*K26</f>
        <v>6.4</v>
      </c>
      <c r="M26" s="37"/>
      <c r="N26" s="50"/>
      <c r="O26" s="38"/>
      <c r="P26" s="38"/>
      <c r="Q26" s="45"/>
      <c r="R26" s="48"/>
      <c r="S26" s="46"/>
      <c r="T26" s="46"/>
      <c r="U26" s="68"/>
      <c r="V26" s="69"/>
      <c r="W26" s="70"/>
      <c r="X26" s="70"/>
      <c r="Y26" s="43"/>
      <c r="Z26" s="53"/>
      <c r="AA26" s="74">
        <v>12</v>
      </c>
      <c r="AB26" s="74">
        <f>D26*AA26</f>
        <v>4.8000000000000007</v>
      </c>
    </row>
    <row r="27" spans="1:28" x14ac:dyDescent="0.25">
      <c r="A27" s="26" t="s">
        <v>49</v>
      </c>
      <c r="B27" s="26"/>
      <c r="C27" s="91">
        <v>4</v>
      </c>
      <c r="D27" s="64">
        <v>4</v>
      </c>
      <c r="E27" s="28"/>
      <c r="F27" s="29" t="s">
        <v>364</v>
      </c>
      <c r="G27" s="31">
        <v>278</v>
      </c>
      <c r="H27" s="31">
        <f>D27*G27</f>
        <v>1112</v>
      </c>
      <c r="I27" s="56"/>
      <c r="J27" s="57"/>
      <c r="K27" s="58"/>
      <c r="L27" s="58"/>
      <c r="M27" s="37"/>
      <c r="N27" s="50"/>
      <c r="O27" s="38"/>
      <c r="P27" s="38"/>
      <c r="Q27" s="45"/>
      <c r="R27" s="48"/>
      <c r="S27" s="75">
        <v>243</v>
      </c>
      <c r="T27" s="75">
        <f t="shared" ref="T27:T28" si="6">D27*S27</f>
        <v>972</v>
      </c>
      <c r="U27" s="68"/>
      <c r="V27" s="69"/>
      <c r="W27" s="70"/>
      <c r="X27" s="70"/>
      <c r="Y27" s="43"/>
      <c r="Z27" s="53"/>
      <c r="AA27" s="44"/>
      <c r="AB27" s="44"/>
    </row>
    <row r="28" spans="1:28" x14ac:dyDescent="0.25">
      <c r="A28" s="26" t="s">
        <v>50</v>
      </c>
      <c r="B28" s="26" t="s">
        <v>100</v>
      </c>
      <c r="C28" s="91">
        <v>0.4</v>
      </c>
      <c r="D28" s="64">
        <v>0.4</v>
      </c>
      <c r="E28" s="28"/>
      <c r="F28" s="76" t="s">
        <v>364</v>
      </c>
      <c r="G28" s="73">
        <v>738</v>
      </c>
      <c r="H28" s="73">
        <f>D28*G28</f>
        <v>295.2</v>
      </c>
      <c r="I28" s="56"/>
      <c r="J28" s="57"/>
      <c r="K28" s="58"/>
      <c r="L28" s="58"/>
      <c r="M28" s="37"/>
      <c r="N28" s="50"/>
      <c r="O28" s="38"/>
      <c r="P28" s="38"/>
      <c r="Q28" s="45"/>
      <c r="R28" s="48" t="s">
        <v>364</v>
      </c>
      <c r="S28" s="46">
        <v>1720</v>
      </c>
      <c r="T28" s="46">
        <f t="shared" si="6"/>
        <v>688</v>
      </c>
      <c r="U28" s="68"/>
      <c r="V28" s="69"/>
      <c r="W28" s="70"/>
      <c r="X28" s="70"/>
      <c r="Y28" s="43"/>
      <c r="Z28" s="53"/>
      <c r="AA28" s="44"/>
      <c r="AB28" s="44"/>
    </row>
    <row r="29" spans="1:28" x14ac:dyDescent="0.25">
      <c r="A29" s="95" t="s">
        <v>56</v>
      </c>
      <c r="B29" s="95"/>
      <c r="C29" s="97">
        <v>0.4</v>
      </c>
      <c r="D29" s="96">
        <v>0</v>
      </c>
      <c r="E29" s="28"/>
      <c r="F29" s="29"/>
      <c r="G29" s="31"/>
      <c r="H29" s="31"/>
      <c r="I29" s="56"/>
      <c r="J29" s="57"/>
      <c r="K29" s="58"/>
      <c r="L29" s="58"/>
      <c r="M29" s="37"/>
      <c r="N29" s="50"/>
      <c r="O29" s="38"/>
      <c r="P29" s="38"/>
      <c r="Q29" s="45"/>
      <c r="R29" s="48"/>
      <c r="S29" s="46"/>
      <c r="T29" s="46"/>
      <c r="U29" s="68"/>
      <c r="V29" s="69"/>
      <c r="W29" s="70"/>
      <c r="X29" s="70"/>
      <c r="Y29" s="43"/>
      <c r="Z29" s="53"/>
      <c r="AA29" s="44"/>
      <c r="AB29" s="44"/>
    </row>
    <row r="30" spans="1:28" x14ac:dyDescent="0.25">
      <c r="A30" s="26" t="s">
        <v>61</v>
      </c>
      <c r="B30" s="26"/>
      <c r="C30" s="91">
        <v>1</v>
      </c>
      <c r="D30" s="64">
        <v>1</v>
      </c>
      <c r="E30" s="28"/>
      <c r="F30" s="29" t="s">
        <v>364</v>
      </c>
      <c r="G30" s="31">
        <v>258</v>
      </c>
      <c r="H30" s="31">
        <f>D30*G30</f>
        <v>258</v>
      </c>
      <c r="I30" s="56"/>
      <c r="J30" s="57"/>
      <c r="K30" s="81">
        <v>300</v>
      </c>
      <c r="L30" s="81">
        <f>D30*K30</f>
        <v>300</v>
      </c>
      <c r="M30" s="37"/>
      <c r="N30" s="50"/>
      <c r="O30" s="38"/>
      <c r="P30" s="38"/>
      <c r="Q30" s="45"/>
      <c r="R30" s="48"/>
      <c r="S30" s="46">
        <v>314</v>
      </c>
      <c r="T30" s="46">
        <f t="shared" ref="T30:T31" si="7">D30*S30</f>
        <v>314</v>
      </c>
      <c r="U30" s="68"/>
      <c r="V30" s="69"/>
      <c r="W30" s="70"/>
      <c r="X30" s="70"/>
      <c r="Y30" s="43"/>
      <c r="Z30" s="53"/>
      <c r="AA30" s="44">
        <v>400</v>
      </c>
      <c r="AB30" s="44">
        <f>D30*AA30</f>
        <v>400</v>
      </c>
    </row>
    <row r="31" spans="1:28" x14ac:dyDescent="0.25">
      <c r="A31" s="26" t="s">
        <v>136</v>
      </c>
      <c r="B31" s="26"/>
      <c r="C31" s="91">
        <v>0.4</v>
      </c>
      <c r="D31" s="64">
        <v>0.4</v>
      </c>
      <c r="E31" s="28"/>
      <c r="F31" s="29" t="s">
        <v>364</v>
      </c>
      <c r="G31" s="31">
        <v>1238</v>
      </c>
      <c r="H31" s="31">
        <f>D31*G31</f>
        <v>495.20000000000005</v>
      </c>
      <c r="I31" s="56"/>
      <c r="J31" s="57"/>
      <c r="K31" s="58"/>
      <c r="L31" s="58"/>
      <c r="M31" s="37"/>
      <c r="N31" s="50"/>
      <c r="O31" s="38"/>
      <c r="P31" s="38"/>
      <c r="Q31" s="45"/>
      <c r="R31" s="48"/>
      <c r="S31" s="75">
        <v>1114</v>
      </c>
      <c r="T31" s="75">
        <f t="shared" si="7"/>
        <v>445.6</v>
      </c>
      <c r="U31" s="68"/>
      <c r="V31" s="69"/>
      <c r="W31" s="70"/>
      <c r="X31" s="70"/>
      <c r="Y31" s="43"/>
      <c r="Z31" s="53"/>
      <c r="AA31" s="44">
        <v>1500</v>
      </c>
      <c r="AB31" s="44">
        <f>D31*AA31</f>
        <v>600</v>
      </c>
    </row>
    <row r="32" spans="1:28" x14ac:dyDescent="0.25">
      <c r="A32" s="95" t="s">
        <v>67</v>
      </c>
      <c r="B32" s="95"/>
      <c r="C32" s="97">
        <v>2</v>
      </c>
      <c r="D32" s="96">
        <v>0</v>
      </c>
      <c r="E32" s="28"/>
      <c r="F32" s="29"/>
      <c r="G32" s="31"/>
      <c r="H32" s="31"/>
      <c r="I32" s="56"/>
      <c r="J32" s="57"/>
      <c r="K32" s="58"/>
      <c r="L32" s="58"/>
      <c r="M32" s="37"/>
      <c r="N32" s="50"/>
      <c r="O32" s="38"/>
      <c r="P32" s="38"/>
      <c r="Q32" s="45"/>
      <c r="R32" s="48"/>
      <c r="S32" s="46"/>
      <c r="T32" s="46"/>
      <c r="U32" s="68"/>
      <c r="V32" s="69"/>
      <c r="W32" s="70"/>
      <c r="X32" s="70"/>
      <c r="Y32" s="43"/>
      <c r="Z32" s="53"/>
      <c r="AA32" s="44"/>
      <c r="AB32" s="44"/>
    </row>
    <row r="33" spans="1:28" x14ac:dyDescent="0.25">
      <c r="A33" s="26" t="s">
        <v>74</v>
      </c>
      <c r="B33" s="26"/>
      <c r="C33" s="91">
        <v>0.2</v>
      </c>
      <c r="D33" s="64">
        <v>0.2</v>
      </c>
      <c r="E33" s="28"/>
      <c r="F33" s="29"/>
      <c r="G33" s="31">
        <v>318</v>
      </c>
      <c r="H33" s="31">
        <f t="shared" ref="H33:H38" si="8">D33*G33</f>
        <v>63.6</v>
      </c>
      <c r="I33" s="56"/>
      <c r="J33" s="57"/>
      <c r="K33" s="58">
        <v>300</v>
      </c>
      <c r="L33" s="58">
        <f>D33*K33</f>
        <v>60</v>
      </c>
      <c r="M33" s="37"/>
      <c r="N33" s="50"/>
      <c r="O33" s="72">
        <v>120</v>
      </c>
      <c r="P33" s="72">
        <f>D33*O33</f>
        <v>24</v>
      </c>
      <c r="Q33" s="45"/>
      <c r="R33" s="48"/>
      <c r="S33" s="46">
        <v>288</v>
      </c>
      <c r="T33" s="46">
        <f t="shared" ref="T33" si="9">D33*S33</f>
        <v>57.6</v>
      </c>
      <c r="U33" s="68"/>
      <c r="V33" s="69"/>
      <c r="W33" s="70"/>
      <c r="X33" s="70"/>
      <c r="Y33" s="43"/>
      <c r="Z33" s="53"/>
      <c r="AA33" s="44">
        <v>200</v>
      </c>
      <c r="AB33" s="44">
        <f>D33*AA33</f>
        <v>40</v>
      </c>
    </row>
    <row r="34" spans="1:28" x14ac:dyDescent="0.25">
      <c r="A34" s="26" t="s">
        <v>77</v>
      </c>
      <c r="B34" s="26"/>
      <c r="C34" s="91">
        <v>0.5</v>
      </c>
      <c r="D34" s="64">
        <v>0.5</v>
      </c>
      <c r="E34" s="28"/>
      <c r="F34" s="29" t="s">
        <v>364</v>
      </c>
      <c r="G34" s="31">
        <v>38</v>
      </c>
      <c r="H34" s="31">
        <f t="shared" si="8"/>
        <v>19</v>
      </c>
      <c r="I34" s="56"/>
      <c r="J34" s="57"/>
      <c r="K34" s="58"/>
      <c r="L34" s="58"/>
      <c r="M34" s="37"/>
      <c r="N34" s="50"/>
      <c r="O34" s="72">
        <v>31.5</v>
      </c>
      <c r="P34" s="72">
        <f>D34*O34</f>
        <v>15.75</v>
      </c>
      <c r="Q34" s="45"/>
      <c r="R34" s="48"/>
      <c r="S34" s="46"/>
      <c r="T34" s="46"/>
      <c r="U34" s="68"/>
      <c r="V34" s="69"/>
      <c r="W34" s="70"/>
      <c r="X34" s="70"/>
      <c r="Y34" s="43"/>
      <c r="Z34" s="53" t="s">
        <v>364</v>
      </c>
      <c r="AA34" s="44">
        <v>40</v>
      </c>
      <c r="AB34" s="44">
        <f>D34*AA34</f>
        <v>20</v>
      </c>
    </row>
    <row r="35" spans="1:28" x14ac:dyDescent="0.25">
      <c r="A35" s="26" t="s">
        <v>78</v>
      </c>
      <c r="B35" s="26"/>
      <c r="C35" s="91">
        <v>0.5</v>
      </c>
      <c r="D35" s="64">
        <v>0.5</v>
      </c>
      <c r="E35" s="28"/>
      <c r="F35" s="29"/>
      <c r="G35" s="31">
        <v>108</v>
      </c>
      <c r="H35" s="31">
        <f t="shared" si="8"/>
        <v>54</v>
      </c>
      <c r="I35" s="56"/>
      <c r="J35" s="57"/>
      <c r="K35" s="58">
        <v>225</v>
      </c>
      <c r="L35" s="58">
        <f>D35*K35</f>
        <v>112.5</v>
      </c>
      <c r="M35" s="37"/>
      <c r="N35" s="50"/>
      <c r="O35" s="72">
        <v>62.5</v>
      </c>
      <c r="P35" s="72">
        <f>D35*O35</f>
        <v>31.25</v>
      </c>
      <c r="Q35" s="45"/>
      <c r="R35" s="48"/>
      <c r="S35" s="46">
        <v>288</v>
      </c>
      <c r="T35" s="46">
        <f t="shared" ref="T35:T40" si="10">D35*S35</f>
        <v>144</v>
      </c>
      <c r="U35" s="68"/>
      <c r="V35" s="69"/>
      <c r="W35" s="70"/>
      <c r="X35" s="70"/>
      <c r="Y35" s="43"/>
      <c r="Z35" s="53"/>
      <c r="AA35" s="44">
        <v>120</v>
      </c>
      <c r="AB35" s="44">
        <f>D35*AA35</f>
        <v>60</v>
      </c>
    </row>
    <row r="36" spans="1:28" x14ac:dyDescent="0.25">
      <c r="A36" s="26" t="s">
        <v>92</v>
      </c>
      <c r="B36" s="26"/>
      <c r="C36" s="91">
        <v>0.4</v>
      </c>
      <c r="D36" s="64">
        <v>0.4</v>
      </c>
      <c r="E36" s="28"/>
      <c r="F36" s="29" t="s">
        <v>364</v>
      </c>
      <c r="G36" s="31">
        <v>534</v>
      </c>
      <c r="H36" s="31">
        <f t="shared" si="8"/>
        <v>213.60000000000002</v>
      </c>
      <c r="I36" s="56"/>
      <c r="J36" s="57"/>
      <c r="K36" s="58"/>
      <c r="L36" s="58"/>
      <c r="M36" s="37"/>
      <c r="N36" s="50"/>
      <c r="O36" s="38"/>
      <c r="P36" s="38"/>
      <c r="Q36" s="45"/>
      <c r="R36" s="48"/>
      <c r="S36" s="75">
        <v>670</v>
      </c>
      <c r="T36" s="75">
        <f t="shared" si="10"/>
        <v>268</v>
      </c>
      <c r="U36" s="68"/>
      <c r="V36" s="69"/>
      <c r="W36" s="70"/>
      <c r="X36" s="70"/>
      <c r="Y36" s="43"/>
      <c r="Z36" s="53"/>
      <c r="AA36" s="44"/>
      <c r="AB36" s="44"/>
    </row>
    <row r="37" spans="1:28" x14ac:dyDescent="0.25">
      <c r="A37" s="26" t="s">
        <v>93</v>
      </c>
      <c r="B37" s="26"/>
      <c r="C37" s="91">
        <v>1</v>
      </c>
      <c r="D37" s="64">
        <v>1</v>
      </c>
      <c r="E37" s="28"/>
      <c r="F37" s="29"/>
      <c r="G37" s="73">
        <v>274</v>
      </c>
      <c r="H37" s="73">
        <f t="shared" si="8"/>
        <v>274</v>
      </c>
      <c r="I37" s="56"/>
      <c r="J37" s="57"/>
      <c r="K37" s="58">
        <v>375</v>
      </c>
      <c r="L37" s="58">
        <f>D37*K37</f>
        <v>375</v>
      </c>
      <c r="M37" s="37"/>
      <c r="N37" s="50"/>
      <c r="O37" s="38"/>
      <c r="P37" s="38"/>
      <c r="Q37" s="45"/>
      <c r="R37" s="48"/>
      <c r="S37" s="46">
        <v>560</v>
      </c>
      <c r="T37" s="46">
        <f t="shared" si="10"/>
        <v>560</v>
      </c>
      <c r="U37" s="68"/>
      <c r="V37" s="69"/>
      <c r="W37" s="70"/>
      <c r="X37" s="70"/>
      <c r="Y37" s="43"/>
      <c r="Z37" s="53" t="s">
        <v>364</v>
      </c>
      <c r="AA37" s="44">
        <v>500</v>
      </c>
      <c r="AB37" s="44">
        <f>D37*AA37</f>
        <v>500</v>
      </c>
    </row>
    <row r="38" spans="1:28" x14ac:dyDescent="0.25">
      <c r="A38" s="26" t="s">
        <v>174</v>
      </c>
      <c r="B38" s="26"/>
      <c r="C38" s="91">
        <v>0.4</v>
      </c>
      <c r="D38" s="64">
        <v>0.4</v>
      </c>
      <c r="E38" s="28"/>
      <c r="F38" s="29" t="s">
        <v>364</v>
      </c>
      <c r="G38" s="31">
        <v>98</v>
      </c>
      <c r="H38" s="31">
        <f t="shared" si="8"/>
        <v>39.200000000000003</v>
      </c>
      <c r="I38" s="56"/>
      <c r="J38" s="57"/>
      <c r="K38" s="58"/>
      <c r="L38" s="58"/>
      <c r="M38" s="37"/>
      <c r="N38" s="50"/>
      <c r="O38" s="72">
        <v>70</v>
      </c>
      <c r="P38" s="72">
        <f>D38*O38</f>
        <v>28</v>
      </c>
      <c r="Q38" s="45"/>
      <c r="R38" s="48"/>
      <c r="S38" s="46">
        <v>248</v>
      </c>
      <c r="T38" s="46">
        <f t="shared" si="10"/>
        <v>99.2</v>
      </c>
      <c r="U38" s="68"/>
      <c r="V38" s="69"/>
      <c r="W38" s="70">
        <v>288</v>
      </c>
      <c r="X38" s="70">
        <f t="shared" ref="X38:X40" si="11">D38*W38</f>
        <v>115.2</v>
      </c>
      <c r="Y38" s="43"/>
      <c r="Z38" s="53"/>
      <c r="AA38" s="44"/>
      <c r="AB38" s="44"/>
    </row>
    <row r="39" spans="1:28" x14ac:dyDescent="0.25">
      <c r="A39" s="26" t="s">
        <v>95</v>
      </c>
      <c r="B39" s="26"/>
      <c r="C39" s="91">
        <v>0.2</v>
      </c>
      <c r="D39" s="64">
        <v>0.2</v>
      </c>
      <c r="E39" s="28"/>
      <c r="F39" s="29"/>
      <c r="G39" s="31"/>
      <c r="H39" s="31"/>
      <c r="I39" s="56"/>
      <c r="J39" s="57"/>
      <c r="K39" s="58"/>
      <c r="L39" s="58"/>
      <c r="M39" s="37"/>
      <c r="N39" s="50"/>
      <c r="O39" s="72">
        <v>82.5</v>
      </c>
      <c r="P39" s="72">
        <f>D39*O39</f>
        <v>16.5</v>
      </c>
      <c r="Q39" s="45"/>
      <c r="R39" s="48"/>
      <c r="S39" s="46">
        <v>145</v>
      </c>
      <c r="T39" s="46">
        <f t="shared" si="10"/>
        <v>29</v>
      </c>
      <c r="U39" s="68"/>
      <c r="V39" s="69"/>
      <c r="W39" s="70">
        <v>560</v>
      </c>
      <c r="X39" s="70">
        <f t="shared" si="11"/>
        <v>112</v>
      </c>
      <c r="Y39" s="43"/>
      <c r="Z39" s="53"/>
      <c r="AA39" s="44"/>
      <c r="AB39" s="44"/>
    </row>
    <row r="40" spans="1:28" x14ac:dyDescent="0.25">
      <c r="A40" s="26" t="s">
        <v>97</v>
      </c>
      <c r="B40" s="26"/>
      <c r="C40" s="91">
        <v>2</v>
      </c>
      <c r="D40" s="64">
        <v>2</v>
      </c>
      <c r="E40" s="28"/>
      <c r="F40" s="29"/>
      <c r="G40" s="73">
        <v>148</v>
      </c>
      <c r="H40" s="73">
        <f>D40*G40</f>
        <v>296</v>
      </c>
      <c r="I40" s="56"/>
      <c r="J40" s="57"/>
      <c r="K40" s="58"/>
      <c r="L40" s="58"/>
      <c r="M40" s="37"/>
      <c r="N40" s="50"/>
      <c r="O40" s="38"/>
      <c r="P40" s="38"/>
      <c r="Q40" s="45"/>
      <c r="R40" s="48"/>
      <c r="S40" s="46">
        <v>240</v>
      </c>
      <c r="T40" s="46">
        <f t="shared" si="10"/>
        <v>480</v>
      </c>
      <c r="U40" s="68"/>
      <c r="V40" s="69"/>
      <c r="W40" s="70">
        <v>240</v>
      </c>
      <c r="X40" s="70">
        <f t="shared" si="11"/>
        <v>480</v>
      </c>
      <c r="Y40" s="43"/>
      <c r="Z40" s="53"/>
      <c r="AA40" s="44">
        <v>320</v>
      </c>
      <c r="AB40" s="44">
        <f>D40*AA40</f>
        <v>640</v>
      </c>
    </row>
    <row r="41" spans="1:28" x14ac:dyDescent="0.25">
      <c r="A41" s="24" t="s">
        <v>401</v>
      </c>
      <c r="H41" s="32">
        <f>SUM(H40,H37,H28,H22,H20,H10,H9,H8)</f>
        <v>3816.4</v>
      </c>
      <c r="L41" s="32">
        <f>SUM(L30,L17)</f>
        <v>390</v>
      </c>
      <c r="P41" s="32">
        <f>SUM(P39,P38,P35,P34,P33,P18,P11)</f>
        <v>1263.5</v>
      </c>
      <c r="T41" s="32">
        <f>SUM(T36,T31,T27,T21,T16,T14)</f>
        <v>3914.8</v>
      </c>
      <c r="X41" s="32">
        <f>SUM(X23)</f>
        <v>80</v>
      </c>
      <c r="AB41" s="32">
        <f>SUM(AB26,AB19)</f>
        <v>804.8</v>
      </c>
    </row>
    <row r="43" spans="1:28" x14ac:dyDescent="0.25">
      <c r="A43" s="24" t="s">
        <v>402</v>
      </c>
      <c r="C43" s="32">
        <f>SUM(H41,L41,P41,T41,X41,AB41)</f>
        <v>10269.5</v>
      </c>
    </row>
    <row r="46" spans="1:28" x14ac:dyDescent="0.25">
      <c r="A46" s="100" t="s">
        <v>404</v>
      </c>
    </row>
    <row r="47" spans="1:28" x14ac:dyDescent="0.25">
      <c r="A47" s="71" t="s">
        <v>400</v>
      </c>
    </row>
  </sheetData>
  <mergeCells count="32">
    <mergeCell ref="Y5:AB5"/>
    <mergeCell ref="Y6:Y7"/>
    <mergeCell ref="Z6:Z7"/>
    <mergeCell ref="AA6:AA7"/>
    <mergeCell ref="AB6:AB7"/>
    <mergeCell ref="U5:X5"/>
    <mergeCell ref="U6:U7"/>
    <mergeCell ref="V6:V7"/>
    <mergeCell ref="W6:W7"/>
    <mergeCell ref="X6:X7"/>
    <mergeCell ref="Q5:T5"/>
    <mergeCell ref="E6:E7"/>
    <mergeCell ref="F6:F7"/>
    <mergeCell ref="G6:G7"/>
    <mergeCell ref="H6:H7"/>
    <mergeCell ref="T6:T7"/>
    <mergeCell ref="Q6:Q7"/>
    <mergeCell ref="R6:R7"/>
    <mergeCell ref="S6:S7"/>
    <mergeCell ref="C5:C7"/>
    <mergeCell ref="D5:D7"/>
    <mergeCell ref="E5:H5"/>
    <mergeCell ref="I5:L5"/>
    <mergeCell ref="M5:P5"/>
    <mergeCell ref="I6:I7"/>
    <mergeCell ref="J6:J7"/>
    <mergeCell ref="K6:K7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VAN - PH 2 CLEAR</vt:lpstr>
      <vt:lpstr>VAN - PH 2 COVER</vt:lpstr>
      <vt:lpstr>LAK - FARM</vt:lpstr>
      <vt:lpstr>KET - CEMETERY</vt:lpstr>
      <vt:lpstr>LYO - WET</vt:lpstr>
      <vt:lpstr>LYO - UPLAND</vt:lpstr>
      <vt:lpstr>LAK - D-M PRAIRIE</vt:lpstr>
      <vt:lpstr>LAK - WOODLAND</vt:lpstr>
      <vt:lpstr>WAD - PH 6</vt:lpstr>
      <vt:lpstr>GRT - PH 2</vt:lpstr>
      <vt:lpstr>VOL</vt:lpstr>
      <vt:lpstr>WAU - DOG</vt:lpstr>
      <vt:lpstr>CUB - PH 4 DRY</vt:lpstr>
      <vt:lpstr>CUB - PH 4 WET</vt:lpstr>
      <vt:lpstr>PRA - MIT. UPLAND</vt:lpstr>
      <vt:lpstr>PRA - MIT. WET</vt:lpstr>
      <vt:lpstr>GRT - COVER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2018-01-25T18:54:27Z</dcterms:modified>
</cp:coreProperties>
</file>